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/>
  <mc:AlternateContent xmlns:mc="http://schemas.openxmlformats.org/markup-compatibility/2006">
    <mc:Choice Requires="x15">
      <x15ac:absPath xmlns:x15ac="http://schemas.microsoft.com/office/spreadsheetml/2010/11/ac" url="/Users/erica/Dropbox/HMIS &amp; BoSCoC Planning/CoC Competition/2019/Project Evaluation/"/>
    </mc:Choice>
  </mc:AlternateContent>
  <xr:revisionPtr revIDLastSave="0" documentId="13_ncr:1_{A36396F5-6A6D-D547-8F04-88C30EECDAC9}" xr6:coauthVersionLast="36" xr6:coauthVersionMax="36" xr10:uidLastSave="{00000000-0000-0000-0000-000000000000}"/>
  <bookViews>
    <workbookView xWindow="2960" yWindow="460" windowWidth="20420" windowHeight="15780" xr2:uid="{00000000-000D-0000-FFFF-FFFF00000000}"/>
  </bookViews>
  <sheets>
    <sheet name="Final CoC Project Ranking" sheetId="7" r:id="rId1"/>
    <sheet name="Rapid Rehousing" sheetId="1" state="hidden" r:id="rId2"/>
    <sheet name="Transitional Housing" sheetId="2" state="hidden" r:id="rId3"/>
    <sheet name="Safe Haven" sheetId="3" state="hidden" r:id="rId4"/>
    <sheet name="Permanent Supportive Housing" sheetId="4" state="hidden" r:id="rId5"/>
    <sheet name="Con Grant Perf Calc" sheetId="6" state="hidden" r:id="rId6"/>
    <sheet name="Recurrence" sheetId="8" state="hidden" r:id="rId7"/>
    <sheet name="Utilization" sheetId="9" state="hidden" r:id="rId8"/>
    <sheet name="HMIS DQ" sheetId="10" state="hidden" r:id="rId9"/>
    <sheet name="Tab I- Report Criteria" sheetId="5" state="hidden" r:id="rId10"/>
  </sheets>
  <definedNames>
    <definedName name="_xlnm._FilterDatabase" localSheetId="0" hidden="1">'Final CoC Project Ranking'!$A$3:$F$94</definedName>
  </definedNames>
  <calcPr calcId="181029"/>
</workbook>
</file>

<file path=xl/calcChain.xml><?xml version="1.0" encoding="utf-8"?>
<calcChain xmlns="http://schemas.openxmlformats.org/spreadsheetml/2006/main">
  <c r="G99" i="7" l="1"/>
  <c r="I6" i="7" l="1"/>
  <c r="P67" i="4" l="1"/>
  <c r="AU67" i="4"/>
  <c r="AV67" i="4" s="1"/>
  <c r="AQ5" i="2" l="1"/>
  <c r="M67" i="4" l="1"/>
  <c r="F456" i="10" l="1"/>
  <c r="E456" i="10"/>
  <c r="E454" i="10"/>
  <c r="F454" i="10" s="1"/>
  <c r="F453" i="10"/>
  <c r="E453" i="10"/>
  <c r="E451" i="10"/>
  <c r="F451" i="10" s="1"/>
  <c r="F450" i="10"/>
  <c r="E450" i="10"/>
  <c r="E448" i="10"/>
  <c r="F448" i="10" s="1"/>
  <c r="F447" i="10"/>
  <c r="E447" i="10"/>
  <c r="E446" i="10"/>
  <c r="F446" i="10" s="1"/>
  <c r="F445" i="10"/>
  <c r="E445" i="10"/>
  <c r="E444" i="10"/>
  <c r="F444" i="10" s="1"/>
  <c r="F443" i="10"/>
  <c r="E443" i="10"/>
  <c r="E442" i="10"/>
  <c r="F442" i="10" s="1"/>
  <c r="F441" i="10"/>
  <c r="E441" i="10"/>
  <c r="E439" i="10"/>
  <c r="F439" i="10" s="1"/>
  <c r="F436" i="10"/>
  <c r="E436" i="10"/>
  <c r="E435" i="10"/>
  <c r="F435" i="10" s="1"/>
  <c r="F434" i="10"/>
  <c r="E434" i="10"/>
  <c r="E433" i="10"/>
  <c r="F433" i="10" s="1"/>
  <c r="F432" i="10"/>
  <c r="E432" i="10"/>
  <c r="E430" i="10"/>
  <c r="F430" i="10" s="1"/>
  <c r="F429" i="10"/>
  <c r="E429" i="10"/>
  <c r="E428" i="10"/>
  <c r="F428" i="10" s="1"/>
  <c r="F427" i="10"/>
  <c r="E427" i="10"/>
  <c r="E426" i="10"/>
  <c r="F426" i="10" s="1"/>
  <c r="F425" i="10"/>
  <c r="E425" i="10"/>
  <c r="E424" i="10"/>
  <c r="F424" i="10" s="1"/>
  <c r="F422" i="10"/>
  <c r="E422" i="10"/>
  <c r="E420" i="10"/>
  <c r="F420" i="10" s="1"/>
  <c r="F417" i="10"/>
  <c r="E417" i="10"/>
  <c r="E416" i="10"/>
  <c r="F416" i="10" s="1"/>
  <c r="F415" i="10"/>
  <c r="E415" i="10"/>
  <c r="E414" i="10"/>
  <c r="F414" i="10" s="1"/>
  <c r="F413" i="10"/>
  <c r="E413" i="10"/>
  <c r="E412" i="10"/>
  <c r="F412" i="10" s="1"/>
  <c r="F411" i="10"/>
  <c r="E411" i="10"/>
  <c r="E408" i="10"/>
  <c r="F408" i="10" s="1"/>
  <c r="F407" i="10"/>
  <c r="E407" i="10"/>
  <c r="E406" i="10"/>
  <c r="F406" i="10" s="1"/>
  <c r="F405" i="10"/>
  <c r="E405" i="10"/>
  <c r="E404" i="10"/>
  <c r="F404" i="10" s="1"/>
  <c r="F403" i="10"/>
  <c r="E403" i="10"/>
  <c r="E402" i="10"/>
  <c r="F402" i="10" s="1"/>
  <c r="F401" i="10"/>
  <c r="E401" i="10"/>
  <c r="E400" i="10"/>
  <c r="F400" i="10" s="1"/>
  <c r="F399" i="10"/>
  <c r="E399" i="10"/>
  <c r="E398" i="10"/>
  <c r="F398" i="10" s="1"/>
  <c r="F396" i="10"/>
  <c r="E396" i="10"/>
  <c r="E395" i="10"/>
  <c r="F395" i="10" s="1"/>
  <c r="F394" i="10"/>
  <c r="E394" i="10"/>
  <c r="E393" i="10"/>
  <c r="F393" i="10" s="1"/>
  <c r="F392" i="10"/>
  <c r="E392" i="10"/>
  <c r="E391" i="10"/>
  <c r="F391" i="10" s="1"/>
  <c r="F390" i="10"/>
  <c r="E390" i="10"/>
  <c r="E389" i="10"/>
  <c r="F389" i="10" s="1"/>
  <c r="F388" i="10"/>
  <c r="E388" i="10"/>
  <c r="E387" i="10"/>
  <c r="F387" i="10" s="1"/>
  <c r="F386" i="10"/>
  <c r="E386" i="10"/>
  <c r="E385" i="10"/>
  <c r="F385" i="10" s="1"/>
  <c r="F383" i="10"/>
  <c r="E383" i="10"/>
  <c r="E381" i="10"/>
  <c r="F381" i="10" s="1"/>
  <c r="F380" i="10"/>
  <c r="E380" i="10"/>
  <c r="E379" i="10"/>
  <c r="F379" i="10" s="1"/>
  <c r="F378" i="10"/>
  <c r="E378" i="10"/>
  <c r="E377" i="10"/>
  <c r="F377" i="10" s="1"/>
  <c r="F376" i="10"/>
  <c r="E376" i="10"/>
  <c r="E375" i="10"/>
  <c r="F375" i="10" s="1"/>
  <c r="F374" i="10"/>
  <c r="E374" i="10"/>
  <c r="E373" i="10"/>
  <c r="F373" i="10" s="1"/>
  <c r="F372" i="10"/>
  <c r="E372" i="10"/>
  <c r="E370" i="10"/>
  <c r="F370" i="10" s="1"/>
  <c r="F369" i="10"/>
  <c r="E369" i="10"/>
  <c r="E367" i="10"/>
  <c r="F367" i="10" s="1"/>
  <c r="F366" i="10"/>
  <c r="E366" i="10"/>
  <c r="E364" i="10"/>
  <c r="F364" i="10" s="1"/>
  <c r="F362" i="10"/>
  <c r="E362" i="10"/>
  <c r="E361" i="10"/>
  <c r="F361" i="10" s="1"/>
  <c r="F360" i="10"/>
  <c r="E360" i="10"/>
  <c r="E359" i="10"/>
  <c r="F359" i="10" s="1"/>
  <c r="F358" i="10"/>
  <c r="E358" i="10"/>
  <c r="E357" i="10"/>
  <c r="F357" i="10" s="1"/>
  <c r="F356" i="10"/>
  <c r="E356" i="10"/>
  <c r="E354" i="10"/>
  <c r="F354" i="10" s="1"/>
  <c r="F352" i="10"/>
  <c r="E352" i="10"/>
  <c r="E351" i="10"/>
  <c r="F351" i="10" s="1"/>
  <c r="F350" i="10"/>
  <c r="E350" i="10"/>
  <c r="E348" i="10"/>
  <c r="F348" i="10" s="1"/>
  <c r="F347" i="10"/>
  <c r="E347" i="10"/>
  <c r="E346" i="10"/>
  <c r="F346" i="10" s="1"/>
  <c r="F345" i="10"/>
  <c r="E345" i="10"/>
  <c r="E344" i="10"/>
  <c r="F344" i="10" s="1"/>
  <c r="F343" i="10"/>
  <c r="E343" i="10"/>
  <c r="E342" i="10"/>
  <c r="F342" i="10" s="1"/>
  <c r="F341" i="10"/>
  <c r="E341" i="10"/>
  <c r="E340" i="10"/>
  <c r="F340" i="10" s="1"/>
  <c r="F339" i="10"/>
  <c r="E339" i="10"/>
  <c r="E338" i="10"/>
  <c r="F338" i="10" s="1"/>
  <c r="F337" i="10"/>
  <c r="E337" i="10"/>
  <c r="E336" i="10"/>
  <c r="F336" i="10" s="1"/>
  <c r="F334" i="10"/>
  <c r="E334" i="10"/>
  <c r="E333" i="10"/>
  <c r="F333" i="10" s="1"/>
  <c r="F331" i="10"/>
  <c r="E331" i="10"/>
  <c r="E330" i="10"/>
  <c r="F330" i="10" s="1"/>
  <c r="F329" i="10"/>
  <c r="E329" i="10"/>
  <c r="E328" i="10"/>
  <c r="F328" i="10" s="1"/>
  <c r="F327" i="10"/>
  <c r="E327" i="10"/>
  <c r="E325" i="10"/>
  <c r="F325" i="10" s="1"/>
  <c r="F324" i="10"/>
  <c r="E324" i="10"/>
  <c r="E323" i="10"/>
  <c r="F323" i="10" s="1"/>
  <c r="F321" i="10"/>
  <c r="E321" i="10"/>
  <c r="E320" i="10"/>
  <c r="F320" i="10" s="1"/>
  <c r="F319" i="10"/>
  <c r="E319" i="10"/>
  <c r="E318" i="10"/>
  <c r="F318" i="10" s="1"/>
  <c r="F317" i="10"/>
  <c r="E317" i="10"/>
  <c r="E316" i="10"/>
  <c r="F316" i="10" s="1"/>
  <c r="F315" i="10"/>
  <c r="E315" i="10"/>
  <c r="E314" i="10"/>
  <c r="F314" i="10" s="1"/>
  <c r="F313" i="10"/>
  <c r="E313" i="10"/>
  <c r="E312" i="10"/>
  <c r="F312" i="10" s="1"/>
  <c r="F311" i="10"/>
  <c r="E311" i="10"/>
  <c r="E310" i="10"/>
  <c r="F310" i="10" s="1"/>
  <c r="F309" i="10"/>
  <c r="E309" i="10"/>
  <c r="E308" i="10"/>
  <c r="F308" i="10" s="1"/>
  <c r="F307" i="10"/>
  <c r="E307" i="10"/>
  <c r="E305" i="10"/>
  <c r="F305" i="10" s="1"/>
  <c r="F304" i="10"/>
  <c r="E304" i="10"/>
  <c r="E302" i="10"/>
  <c r="F302" i="10" s="1"/>
  <c r="F301" i="10"/>
  <c r="E301" i="10"/>
  <c r="E300" i="10"/>
  <c r="F300" i="10" s="1"/>
  <c r="F298" i="10"/>
  <c r="E298" i="10"/>
  <c r="E297" i="10"/>
  <c r="F297" i="10" s="1"/>
  <c r="F296" i="10"/>
  <c r="E296" i="10"/>
  <c r="E295" i="10"/>
  <c r="F295" i="10" s="1"/>
  <c r="F294" i="10"/>
  <c r="E294" i="10"/>
  <c r="E293" i="10"/>
  <c r="F293" i="10" s="1"/>
  <c r="F292" i="10"/>
  <c r="E292" i="10"/>
  <c r="E290" i="10"/>
  <c r="F290" i="10" s="1"/>
  <c r="F289" i="10"/>
  <c r="E289" i="10"/>
  <c r="E288" i="10"/>
  <c r="F288" i="10" s="1"/>
  <c r="F287" i="10"/>
  <c r="E287" i="10"/>
  <c r="E286" i="10"/>
  <c r="F286" i="10" s="1"/>
  <c r="F285" i="10"/>
  <c r="E285" i="10"/>
  <c r="E284" i="10"/>
  <c r="F284" i="10" s="1"/>
  <c r="F283" i="10"/>
  <c r="E283" i="10"/>
  <c r="E282" i="10"/>
  <c r="F282" i="10" s="1"/>
  <c r="F281" i="10"/>
  <c r="E281" i="10"/>
  <c r="E280" i="10"/>
  <c r="F280" i="10" s="1"/>
  <c r="F279" i="10"/>
  <c r="E279" i="10"/>
  <c r="E278" i="10"/>
  <c r="F278" i="10" s="1"/>
  <c r="F276" i="10"/>
  <c r="E276" i="10"/>
  <c r="E275" i="10"/>
  <c r="F275" i="10" s="1"/>
  <c r="F274" i="10"/>
  <c r="E274" i="10"/>
  <c r="E273" i="10"/>
  <c r="F273" i="10" s="1"/>
  <c r="F272" i="10"/>
  <c r="E272" i="10"/>
  <c r="E271" i="10"/>
  <c r="F271" i="10" s="1"/>
  <c r="F270" i="10"/>
  <c r="E270" i="10"/>
  <c r="E269" i="10"/>
  <c r="F269" i="10" s="1"/>
  <c r="F268" i="10"/>
  <c r="E268" i="10"/>
  <c r="E267" i="10"/>
  <c r="F267" i="10" s="1"/>
  <c r="F266" i="10"/>
  <c r="E266" i="10"/>
  <c r="E265" i="10"/>
  <c r="F265" i="10" s="1"/>
  <c r="F264" i="10"/>
  <c r="E264" i="10"/>
  <c r="E262" i="10"/>
  <c r="F262" i="10" s="1"/>
  <c r="F261" i="10"/>
  <c r="E261" i="10"/>
  <c r="E260" i="10"/>
  <c r="F260" i="10" s="1"/>
  <c r="F259" i="10"/>
  <c r="E259" i="10"/>
  <c r="E258" i="10"/>
  <c r="F258" i="10" s="1"/>
  <c r="F257" i="10"/>
  <c r="E257" i="10"/>
  <c r="E256" i="10"/>
  <c r="F256" i="10" s="1"/>
  <c r="F255" i="10"/>
  <c r="E255" i="10"/>
  <c r="E254" i="10"/>
  <c r="F254" i="10" s="1"/>
  <c r="F253" i="10"/>
  <c r="E253" i="10"/>
  <c r="E251" i="10"/>
  <c r="F251" i="10" s="1"/>
  <c r="F250" i="10"/>
  <c r="E250" i="10"/>
  <c r="E249" i="10"/>
  <c r="F249" i="10" s="1"/>
  <c r="F248" i="10"/>
  <c r="E248" i="10"/>
  <c r="E247" i="10"/>
  <c r="F247" i="10" s="1"/>
  <c r="F246" i="10"/>
  <c r="E246" i="10"/>
  <c r="E245" i="10"/>
  <c r="F245" i="10" s="1"/>
  <c r="F244" i="10"/>
  <c r="E244" i="10"/>
  <c r="E243" i="10"/>
  <c r="F243" i="10" s="1"/>
  <c r="F242" i="10"/>
  <c r="E242" i="10"/>
  <c r="E241" i="10"/>
  <c r="F241" i="10" s="1"/>
  <c r="F240" i="10"/>
  <c r="E240" i="10"/>
  <c r="E239" i="10"/>
  <c r="F239" i="10" s="1"/>
  <c r="F238" i="10"/>
  <c r="E238" i="10"/>
  <c r="E237" i="10"/>
  <c r="F237" i="10" s="1"/>
  <c r="F236" i="10"/>
  <c r="E236" i="10"/>
  <c r="E235" i="10"/>
  <c r="F235" i="10" s="1"/>
  <c r="F234" i="10"/>
  <c r="E234" i="10"/>
  <c r="E233" i="10"/>
  <c r="F233" i="10" s="1"/>
  <c r="F230" i="10"/>
  <c r="E230" i="10"/>
  <c r="E228" i="10"/>
  <c r="F228" i="10" s="1"/>
  <c r="F227" i="10"/>
  <c r="E227" i="10"/>
  <c r="E226" i="10"/>
  <c r="F226" i="10" s="1"/>
  <c r="F225" i="10"/>
  <c r="E225" i="10"/>
  <c r="E224" i="10"/>
  <c r="F224" i="10" s="1"/>
  <c r="F223" i="10"/>
  <c r="E223" i="10"/>
  <c r="E222" i="10"/>
  <c r="F222" i="10" s="1"/>
  <c r="F221" i="10"/>
  <c r="E221" i="10"/>
  <c r="E220" i="10"/>
  <c r="F220" i="10" s="1"/>
  <c r="F218" i="10"/>
  <c r="E218" i="10"/>
  <c r="E217" i="10"/>
  <c r="F217" i="10" s="1"/>
  <c r="F216" i="10"/>
  <c r="E216" i="10"/>
  <c r="E215" i="10"/>
  <c r="F215" i="10" s="1"/>
  <c r="F214" i="10"/>
  <c r="E214" i="10"/>
  <c r="E213" i="10"/>
  <c r="F213" i="10" s="1"/>
  <c r="F211" i="10"/>
  <c r="E211" i="10"/>
  <c r="E210" i="10"/>
  <c r="F210" i="10" s="1"/>
  <c r="F209" i="10"/>
  <c r="E209" i="10"/>
  <c r="E208" i="10"/>
  <c r="F208" i="10" s="1"/>
  <c r="F207" i="10"/>
  <c r="E207" i="10"/>
  <c r="E206" i="10"/>
  <c r="F206" i="10" s="1"/>
  <c r="F205" i="10"/>
  <c r="E205" i="10"/>
  <c r="E204" i="10"/>
  <c r="F204" i="10" s="1"/>
  <c r="F203" i="10"/>
  <c r="E203" i="10"/>
  <c r="E202" i="10"/>
  <c r="F202" i="10" s="1"/>
  <c r="F200" i="10"/>
  <c r="E200" i="10"/>
  <c r="E199" i="10"/>
  <c r="F199" i="10" s="1"/>
  <c r="F198" i="10"/>
  <c r="E198" i="10"/>
  <c r="E197" i="10"/>
  <c r="F197" i="10" s="1"/>
  <c r="F196" i="10"/>
  <c r="E196" i="10"/>
  <c r="E195" i="10"/>
  <c r="F195" i="10" s="1"/>
  <c r="F194" i="10"/>
  <c r="E194" i="10"/>
  <c r="E193" i="10"/>
  <c r="F193" i="10" s="1"/>
  <c r="F192" i="10"/>
  <c r="E192" i="10"/>
  <c r="E191" i="10"/>
  <c r="F191" i="10" s="1"/>
  <c r="F190" i="10"/>
  <c r="E190" i="10"/>
  <c r="E189" i="10"/>
  <c r="F189" i="10" s="1"/>
  <c r="F188" i="10"/>
  <c r="E188" i="10"/>
  <c r="E187" i="10"/>
  <c r="F187" i="10" s="1"/>
  <c r="F186" i="10"/>
  <c r="E186" i="10"/>
  <c r="E182" i="10"/>
  <c r="F182" i="10" s="1"/>
  <c r="F181" i="10"/>
  <c r="E181" i="10"/>
  <c r="E180" i="10"/>
  <c r="F180" i="10" s="1"/>
  <c r="F179" i="10"/>
  <c r="E179" i="10"/>
  <c r="E178" i="10"/>
  <c r="F178" i="10" s="1"/>
  <c r="F177" i="10"/>
  <c r="E177" i="10"/>
  <c r="E176" i="10"/>
  <c r="F176" i="10" s="1"/>
  <c r="F175" i="10"/>
  <c r="E175" i="10"/>
  <c r="E173" i="10"/>
  <c r="F173" i="10" s="1"/>
  <c r="F172" i="10"/>
  <c r="E172" i="10"/>
  <c r="E170" i="10"/>
  <c r="F170" i="10" s="1"/>
  <c r="F169" i="10"/>
  <c r="E169" i="10"/>
  <c r="E168" i="10"/>
  <c r="F168" i="10" s="1"/>
  <c r="F167" i="10"/>
  <c r="E167" i="10"/>
  <c r="E165" i="10"/>
  <c r="F165" i="10" s="1"/>
  <c r="F164" i="10"/>
  <c r="E164" i="10"/>
  <c r="E163" i="10"/>
  <c r="F163" i="10" s="1"/>
  <c r="F162" i="10"/>
  <c r="E162" i="10"/>
  <c r="E157" i="10"/>
  <c r="F157" i="10" s="1"/>
  <c r="F154" i="10"/>
  <c r="E154" i="10"/>
  <c r="E152" i="10"/>
  <c r="F152" i="10" s="1"/>
  <c r="F151" i="10"/>
  <c r="E151" i="10"/>
  <c r="E150" i="10"/>
  <c r="F150" i="10" s="1"/>
  <c r="F149" i="10"/>
  <c r="E149" i="10"/>
  <c r="E148" i="10"/>
  <c r="F148" i="10" s="1"/>
  <c r="F147" i="10"/>
  <c r="E147" i="10"/>
  <c r="E146" i="10"/>
  <c r="F146" i="10" s="1"/>
  <c r="F145" i="10"/>
  <c r="E145" i="10"/>
  <c r="E144" i="10"/>
  <c r="F144" i="10" s="1"/>
  <c r="F143" i="10"/>
  <c r="E143" i="10"/>
  <c r="E142" i="10"/>
  <c r="F142" i="10" s="1"/>
  <c r="F141" i="10"/>
  <c r="E141" i="10"/>
  <c r="E140" i="10"/>
  <c r="F140" i="10" s="1"/>
  <c r="F139" i="10"/>
  <c r="E139" i="10"/>
  <c r="E138" i="10"/>
  <c r="F138" i="10" s="1"/>
  <c r="F137" i="10"/>
  <c r="E137" i="10"/>
  <c r="E136" i="10"/>
  <c r="F136" i="10" s="1"/>
  <c r="F135" i="10"/>
  <c r="E135" i="10"/>
  <c r="E133" i="10"/>
  <c r="F133" i="10" s="1"/>
  <c r="F132" i="10"/>
  <c r="E132" i="10"/>
  <c r="E131" i="10"/>
  <c r="F131" i="10" s="1"/>
  <c r="F130" i="10"/>
  <c r="E130" i="10"/>
  <c r="E129" i="10"/>
  <c r="F129" i="10" s="1"/>
  <c r="F128" i="10"/>
  <c r="E128" i="10"/>
  <c r="E127" i="10"/>
  <c r="F127" i="10" s="1"/>
  <c r="F126" i="10"/>
  <c r="E126" i="10"/>
  <c r="E125" i="10"/>
  <c r="F125" i="10" s="1"/>
  <c r="F124" i="10"/>
  <c r="E124" i="10"/>
  <c r="E123" i="10"/>
  <c r="F123" i="10" s="1"/>
  <c r="F122" i="10"/>
  <c r="E122" i="10"/>
  <c r="E121" i="10"/>
  <c r="F121" i="10" s="1"/>
  <c r="F119" i="10"/>
  <c r="E119" i="10"/>
  <c r="E118" i="10"/>
  <c r="F118" i="10" s="1"/>
  <c r="F117" i="10"/>
  <c r="E117" i="10"/>
  <c r="E116" i="10"/>
  <c r="F116" i="10" s="1"/>
  <c r="F115" i="10"/>
  <c r="E115" i="10"/>
  <c r="E114" i="10"/>
  <c r="F114" i="10" s="1"/>
  <c r="F113" i="10"/>
  <c r="E113" i="10"/>
  <c r="E112" i="10"/>
  <c r="F112" i="10" s="1"/>
  <c r="F111" i="10"/>
  <c r="E111" i="10"/>
  <c r="E110" i="10"/>
  <c r="F110" i="10" s="1"/>
  <c r="F108" i="10"/>
  <c r="E108" i="10"/>
  <c r="E107" i="10"/>
  <c r="F107" i="10" s="1"/>
  <c r="F106" i="10"/>
  <c r="E106" i="10"/>
  <c r="E105" i="10"/>
  <c r="F105" i="10" s="1"/>
  <c r="F104" i="10"/>
  <c r="E104" i="10"/>
  <c r="E103" i="10"/>
  <c r="F103" i="10" s="1"/>
  <c r="F102" i="10"/>
  <c r="E102" i="10"/>
  <c r="E101" i="10"/>
  <c r="F101" i="10" s="1"/>
  <c r="F99" i="10"/>
  <c r="E99" i="10"/>
  <c r="E98" i="10"/>
  <c r="F98" i="10" s="1"/>
  <c r="F97" i="10"/>
  <c r="E97" i="10"/>
  <c r="E96" i="10"/>
  <c r="F96" i="10" s="1"/>
  <c r="F95" i="10"/>
  <c r="E95" i="10"/>
  <c r="E94" i="10"/>
  <c r="F94" i="10" s="1"/>
  <c r="F93" i="10"/>
  <c r="E93" i="10"/>
  <c r="E92" i="10"/>
  <c r="F92" i="10" s="1"/>
  <c r="F91" i="10"/>
  <c r="E91" i="10"/>
  <c r="E90" i="10"/>
  <c r="F90" i="10" s="1"/>
  <c r="F88" i="10"/>
  <c r="E88" i="10"/>
  <c r="E86" i="10"/>
  <c r="F86" i="10" s="1"/>
  <c r="F85" i="10"/>
  <c r="E85" i="10"/>
  <c r="E84" i="10"/>
  <c r="F84" i="10" s="1"/>
  <c r="F83" i="10"/>
  <c r="E83" i="10"/>
  <c r="E82" i="10"/>
  <c r="F82" i="10" s="1"/>
  <c r="F80" i="10"/>
  <c r="E80" i="10"/>
  <c r="E79" i="10"/>
  <c r="F79" i="10" s="1"/>
  <c r="F76" i="10"/>
  <c r="E76" i="10"/>
  <c r="E75" i="10"/>
  <c r="F75" i="10" s="1"/>
  <c r="F74" i="10"/>
  <c r="E74" i="10"/>
  <c r="E73" i="10"/>
  <c r="F73" i="10" s="1"/>
  <c r="F72" i="10"/>
  <c r="E72" i="10"/>
  <c r="E71" i="10"/>
  <c r="F71" i="10" s="1"/>
  <c r="F70" i="10"/>
  <c r="E70" i="10"/>
  <c r="E69" i="10"/>
  <c r="F69" i="10" s="1"/>
  <c r="F68" i="10"/>
  <c r="E68" i="10"/>
  <c r="E67" i="10"/>
  <c r="F67" i="10" s="1"/>
  <c r="F66" i="10"/>
  <c r="E66" i="10"/>
  <c r="E65" i="10"/>
  <c r="F65" i="10" s="1"/>
  <c r="F64" i="10"/>
  <c r="E64" i="10"/>
  <c r="E63" i="10"/>
  <c r="F63" i="10" s="1"/>
  <c r="F62" i="10"/>
  <c r="E62" i="10"/>
  <c r="E61" i="10"/>
  <c r="F61" i="10" s="1"/>
  <c r="F60" i="10"/>
  <c r="E60" i="10"/>
  <c r="E57" i="10"/>
  <c r="F57" i="10" s="1"/>
  <c r="F56" i="10"/>
  <c r="E56" i="10"/>
  <c r="E54" i="10"/>
  <c r="F54" i="10" s="1"/>
  <c r="F52" i="10"/>
  <c r="E52" i="10"/>
  <c r="E51" i="10"/>
  <c r="F51" i="10" s="1"/>
  <c r="F49" i="10"/>
  <c r="E49" i="10"/>
  <c r="E48" i="10"/>
  <c r="F48" i="10" s="1"/>
  <c r="F46" i="10"/>
  <c r="E46" i="10"/>
  <c r="E45" i="10"/>
  <c r="F45" i="10" s="1"/>
  <c r="F43" i="10"/>
  <c r="E43" i="10"/>
  <c r="E42" i="10"/>
  <c r="F42" i="10" s="1"/>
  <c r="F41" i="10"/>
  <c r="E41" i="10"/>
  <c r="E40" i="10"/>
  <c r="F40" i="10" s="1"/>
  <c r="F39" i="10"/>
  <c r="E39" i="10"/>
  <c r="E36" i="10"/>
  <c r="F36" i="10" s="1"/>
  <c r="F35" i="10"/>
  <c r="E35" i="10"/>
  <c r="E34" i="10"/>
  <c r="F34" i="10" s="1"/>
  <c r="F33" i="10"/>
  <c r="E33" i="10"/>
  <c r="E32" i="10"/>
  <c r="F32" i="10" s="1"/>
  <c r="F31" i="10"/>
  <c r="E31" i="10"/>
  <c r="E30" i="10"/>
  <c r="F30" i="10" s="1"/>
  <c r="F29" i="10"/>
  <c r="E29" i="10"/>
  <c r="E28" i="10"/>
  <c r="F28" i="10" s="1"/>
  <c r="F24" i="10"/>
  <c r="E24" i="10"/>
  <c r="E23" i="10"/>
  <c r="F23" i="10" s="1"/>
  <c r="F22" i="10"/>
  <c r="E22" i="10"/>
  <c r="E21" i="10"/>
  <c r="F21" i="10" s="1"/>
  <c r="F20" i="10"/>
  <c r="E20" i="10"/>
  <c r="E19" i="10"/>
  <c r="F19" i="10" s="1"/>
  <c r="F18" i="10"/>
  <c r="E18" i="10"/>
  <c r="E17" i="10"/>
  <c r="F17" i="10" s="1"/>
  <c r="F15" i="10"/>
  <c r="E15" i="10"/>
  <c r="E13" i="10"/>
  <c r="F13" i="10" s="1"/>
  <c r="F12" i="10"/>
  <c r="E12" i="10"/>
  <c r="E11" i="10"/>
  <c r="F11" i="10" s="1"/>
  <c r="F10" i="10"/>
  <c r="E10" i="10"/>
  <c r="E9" i="10"/>
  <c r="F9" i="10" s="1"/>
  <c r="F8" i="10"/>
  <c r="E8" i="10"/>
  <c r="E7" i="10"/>
  <c r="F7" i="10" s="1"/>
  <c r="F6" i="10"/>
  <c r="E6" i="10"/>
  <c r="E5" i="10"/>
  <c r="F5" i="10" s="1"/>
  <c r="F3" i="10"/>
  <c r="E3" i="10"/>
  <c r="AU50" i="6" l="1"/>
  <c r="AQ50" i="6" l="1"/>
  <c r="Z50" i="6"/>
  <c r="M50" i="6"/>
  <c r="L50" i="6"/>
  <c r="K50" i="6"/>
  <c r="J50" i="6"/>
  <c r="I50" i="6"/>
  <c r="H50" i="6"/>
  <c r="G50" i="6"/>
  <c r="F50" i="6"/>
  <c r="E50" i="6"/>
  <c r="D50" i="6"/>
  <c r="C50" i="6"/>
  <c r="B50" i="6"/>
  <c r="AU49" i="6"/>
  <c r="AV49" i="6" s="1"/>
  <c r="AQ49" i="6"/>
  <c r="Z49" i="6"/>
  <c r="R49" i="6"/>
  <c r="P49" i="6"/>
  <c r="AU48" i="6"/>
  <c r="AV48" i="6" s="1"/>
  <c r="AQ48" i="6"/>
  <c r="Z48" i="6"/>
  <c r="R48" i="6"/>
  <c r="P48" i="6"/>
  <c r="AU47" i="6"/>
  <c r="AQ47" i="6"/>
  <c r="Z47" i="6"/>
  <c r="AV47" i="6" s="1"/>
  <c r="R47" i="6"/>
  <c r="P47" i="6"/>
  <c r="AU46" i="6"/>
  <c r="AV46" i="6" s="1"/>
  <c r="AQ46" i="6"/>
  <c r="Z46" i="6"/>
  <c r="R46" i="6"/>
  <c r="P46" i="6"/>
  <c r="L30" i="4" l="1"/>
  <c r="K30" i="4"/>
  <c r="J30" i="4"/>
  <c r="I30" i="4"/>
  <c r="H30" i="4"/>
  <c r="G30" i="4"/>
  <c r="F30" i="4"/>
  <c r="E30" i="4"/>
  <c r="D30" i="4"/>
  <c r="C30" i="4"/>
  <c r="B30" i="4"/>
  <c r="L11" i="4"/>
  <c r="K11" i="4"/>
  <c r="J11" i="4"/>
  <c r="I11" i="4"/>
  <c r="H11" i="4"/>
  <c r="G11" i="4"/>
  <c r="F11" i="4"/>
  <c r="E11" i="4"/>
  <c r="D11" i="4"/>
  <c r="C11" i="4"/>
  <c r="B11" i="4"/>
  <c r="P33" i="4"/>
  <c r="L57" i="4"/>
  <c r="K57" i="4"/>
  <c r="J57" i="4"/>
  <c r="I57" i="4"/>
  <c r="H57" i="4"/>
  <c r="G57" i="4"/>
  <c r="F57" i="4"/>
  <c r="E57" i="4"/>
  <c r="D57" i="4"/>
  <c r="C57" i="4"/>
  <c r="B57" i="4"/>
  <c r="M57" i="4" l="1"/>
  <c r="AP41" i="6" l="1"/>
  <c r="AP33" i="6"/>
  <c r="AP25" i="6"/>
  <c r="AP16" i="6"/>
  <c r="M33" i="6"/>
  <c r="M25" i="6"/>
  <c r="M16" i="6"/>
  <c r="M8" i="6"/>
  <c r="L41" i="6"/>
  <c r="K41" i="6"/>
  <c r="J41" i="6"/>
  <c r="I41" i="6"/>
  <c r="H41" i="6"/>
  <c r="G41" i="6"/>
  <c r="F41" i="6"/>
  <c r="E41" i="6"/>
  <c r="D41" i="6"/>
  <c r="C41" i="6"/>
  <c r="B41" i="6"/>
  <c r="AU40" i="6"/>
  <c r="AV40" i="6" s="1"/>
  <c r="AQ40" i="6"/>
  <c r="Z40" i="6"/>
  <c r="R40" i="6"/>
  <c r="P40" i="6"/>
  <c r="AU39" i="6"/>
  <c r="AV39" i="6" s="1"/>
  <c r="AQ39" i="6"/>
  <c r="Z39" i="6"/>
  <c r="R39" i="6"/>
  <c r="P39" i="6"/>
  <c r="L33" i="6"/>
  <c r="K33" i="6"/>
  <c r="J33" i="6"/>
  <c r="I33" i="6"/>
  <c r="H33" i="6"/>
  <c r="G33" i="6"/>
  <c r="F33" i="6"/>
  <c r="E33" i="6"/>
  <c r="D33" i="6"/>
  <c r="C33" i="6"/>
  <c r="B33" i="6"/>
  <c r="AU32" i="6"/>
  <c r="AQ32" i="6"/>
  <c r="Z32" i="6"/>
  <c r="R32" i="6"/>
  <c r="P32" i="6"/>
  <c r="AU31" i="6"/>
  <c r="AQ31" i="6"/>
  <c r="Z31" i="6"/>
  <c r="R31" i="6"/>
  <c r="P31" i="6"/>
  <c r="L25" i="6"/>
  <c r="K25" i="6"/>
  <c r="J25" i="6"/>
  <c r="I25" i="6"/>
  <c r="H25" i="6"/>
  <c r="G25" i="6"/>
  <c r="F25" i="6"/>
  <c r="E25" i="6"/>
  <c r="D25" i="6"/>
  <c r="C25" i="6"/>
  <c r="B25" i="6"/>
  <c r="AU24" i="6"/>
  <c r="AQ24" i="6"/>
  <c r="Z24" i="6"/>
  <c r="R24" i="6"/>
  <c r="P24" i="6"/>
  <c r="AU23" i="6"/>
  <c r="AQ23" i="6"/>
  <c r="Z23" i="6"/>
  <c r="R23" i="6"/>
  <c r="P23" i="6"/>
  <c r="AU22" i="6"/>
  <c r="AV22" i="6" s="1"/>
  <c r="AQ22" i="6"/>
  <c r="Z22" i="6"/>
  <c r="R22" i="6"/>
  <c r="P22" i="6"/>
  <c r="L16" i="6"/>
  <c r="K16" i="6"/>
  <c r="J16" i="6"/>
  <c r="I16" i="6"/>
  <c r="H16" i="6"/>
  <c r="G16" i="6"/>
  <c r="F16" i="6"/>
  <c r="E16" i="6"/>
  <c r="D16" i="6"/>
  <c r="C16" i="6"/>
  <c r="B16" i="6"/>
  <c r="AU15" i="6"/>
  <c r="AV15" i="6" s="1"/>
  <c r="AQ15" i="6"/>
  <c r="Z15" i="6"/>
  <c r="R15" i="6"/>
  <c r="P15" i="6"/>
  <c r="AU14" i="6"/>
  <c r="AQ14" i="6"/>
  <c r="Z14" i="6"/>
  <c r="R14" i="6"/>
  <c r="P14" i="6"/>
  <c r="AU13" i="6"/>
  <c r="AQ13" i="6"/>
  <c r="Z13" i="6"/>
  <c r="R13" i="6"/>
  <c r="P13" i="6"/>
  <c r="L8" i="6"/>
  <c r="K8" i="6"/>
  <c r="J8" i="6"/>
  <c r="I8" i="6"/>
  <c r="H8" i="6"/>
  <c r="G8" i="6"/>
  <c r="F8" i="6"/>
  <c r="E8" i="6"/>
  <c r="D8" i="6"/>
  <c r="C8" i="6"/>
  <c r="B8" i="6"/>
  <c r="AU7" i="6"/>
  <c r="AQ7" i="6"/>
  <c r="Z7" i="6"/>
  <c r="R7" i="6"/>
  <c r="P7" i="6"/>
  <c r="AU6" i="6"/>
  <c r="AQ6" i="6"/>
  <c r="Z6" i="6"/>
  <c r="R6" i="6"/>
  <c r="P6" i="6"/>
  <c r="AV31" i="6" l="1"/>
  <c r="AV32" i="6"/>
  <c r="AV6" i="6"/>
  <c r="AV23" i="6"/>
  <c r="AV7" i="6"/>
  <c r="AV13" i="6"/>
  <c r="AV24" i="6"/>
  <c r="AV14" i="6"/>
  <c r="AN9" i="1" l="1"/>
  <c r="AN8" i="1"/>
  <c r="AN7" i="1"/>
  <c r="AN6" i="1"/>
  <c r="AN5" i="1"/>
  <c r="AN4" i="1"/>
  <c r="AL11" i="2"/>
  <c r="AL10" i="2"/>
  <c r="AL9" i="2"/>
  <c r="AL8" i="2"/>
  <c r="AL7" i="2"/>
  <c r="AL6" i="2"/>
  <c r="AL5" i="2"/>
  <c r="AL4" i="2"/>
  <c r="AL4" i="3"/>
  <c r="AQ69" i="4"/>
  <c r="AQ68" i="4"/>
  <c r="AQ66" i="4"/>
  <c r="AQ65" i="4"/>
  <c r="AQ64" i="4"/>
  <c r="AQ63" i="4"/>
  <c r="AQ62" i="4"/>
  <c r="AQ61" i="4"/>
  <c r="AQ60" i="4"/>
  <c r="AQ59" i="4"/>
  <c r="AQ58" i="4"/>
  <c r="AQ57" i="4"/>
  <c r="AQ56" i="4"/>
  <c r="AQ55" i="4"/>
  <c r="AQ5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Q4" i="4"/>
  <c r="Z69" i="4" l="1"/>
  <c r="Z68" i="4"/>
  <c r="AU14" i="4" l="1"/>
  <c r="Z14" i="4"/>
  <c r="R14" i="4"/>
  <c r="P14" i="4"/>
  <c r="AU69" i="4"/>
  <c r="AU68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3" i="4"/>
  <c r="AU12" i="4"/>
  <c r="AU11" i="4"/>
  <c r="AU10" i="4"/>
  <c r="AU9" i="4"/>
  <c r="AU8" i="4"/>
  <c r="AU7" i="4"/>
  <c r="AU6" i="4"/>
  <c r="AU5" i="4"/>
  <c r="AU4" i="4"/>
  <c r="AP4" i="3"/>
  <c r="AP11" i="2"/>
  <c r="AP10" i="2"/>
  <c r="AP9" i="2"/>
  <c r="AP8" i="2"/>
  <c r="AP7" i="2"/>
  <c r="AP6" i="2"/>
  <c r="AP4" i="2"/>
  <c r="AR9" i="1"/>
  <c r="AR8" i="1"/>
  <c r="AR7" i="1"/>
  <c r="AR6" i="1"/>
  <c r="AR4" i="1"/>
  <c r="AV14" i="4" l="1"/>
  <c r="R69" i="4"/>
  <c r="R68" i="4"/>
  <c r="R66" i="4"/>
  <c r="R65" i="4"/>
  <c r="R64" i="4"/>
  <c r="R63" i="4"/>
  <c r="R62" i="4"/>
  <c r="R61" i="4"/>
  <c r="R60" i="4"/>
  <c r="R59" i="4"/>
  <c r="R58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3" i="4"/>
  <c r="R12" i="4"/>
  <c r="R11" i="4"/>
  <c r="R10" i="4"/>
  <c r="R9" i="4"/>
  <c r="R8" i="4"/>
  <c r="R7" i="4"/>
  <c r="R6" i="4"/>
  <c r="R5" i="4"/>
  <c r="P69" i="4"/>
  <c r="P68" i="4"/>
  <c r="P66" i="4"/>
  <c r="P65" i="4"/>
  <c r="P64" i="4"/>
  <c r="P63" i="4"/>
  <c r="P62" i="4"/>
  <c r="P61" i="4"/>
  <c r="P60" i="4"/>
  <c r="P59" i="4"/>
  <c r="P58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3" i="4"/>
  <c r="P12" i="4"/>
  <c r="P11" i="4"/>
  <c r="P10" i="4"/>
  <c r="P9" i="4"/>
  <c r="P8" i="4"/>
  <c r="P7" i="4"/>
  <c r="P6" i="4"/>
  <c r="P5" i="4"/>
  <c r="R4" i="4"/>
  <c r="P4" i="4"/>
  <c r="Q4" i="3"/>
  <c r="O4" i="3"/>
  <c r="Q11" i="2"/>
  <c r="Q10" i="2"/>
  <c r="Q9" i="2"/>
  <c r="Q8" i="2"/>
  <c r="Q7" i="2"/>
  <c r="Q6" i="2"/>
  <c r="Q5" i="2"/>
  <c r="Q4" i="2"/>
  <c r="O11" i="2"/>
  <c r="O10" i="2"/>
  <c r="O9" i="2"/>
  <c r="O8" i="2"/>
  <c r="O7" i="2"/>
  <c r="O6" i="2"/>
  <c r="O5" i="2"/>
  <c r="O4" i="2"/>
  <c r="S5" i="1"/>
  <c r="S9" i="1"/>
  <c r="S8" i="1"/>
  <c r="S7" i="1"/>
  <c r="S6" i="1"/>
  <c r="S4" i="1"/>
  <c r="Q5" i="1"/>
  <c r="Q9" i="1"/>
  <c r="Q8" i="1"/>
  <c r="Q7" i="1"/>
  <c r="Q6" i="1"/>
  <c r="Q4" i="1"/>
  <c r="AA4" i="2"/>
  <c r="Z66" i="4"/>
  <c r="Z65" i="4"/>
  <c r="Z64" i="4"/>
  <c r="Z63" i="4"/>
  <c r="Z62" i="4"/>
  <c r="Z61" i="4"/>
  <c r="Z60" i="4"/>
  <c r="Z59" i="4"/>
  <c r="Z58" i="4"/>
  <c r="Z57" i="4"/>
  <c r="AV57" i="4" s="1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3" i="4"/>
  <c r="Z12" i="4"/>
  <c r="Z11" i="4"/>
  <c r="Z10" i="4"/>
  <c r="Z9" i="4"/>
  <c r="Z8" i="4"/>
  <c r="Z7" i="4"/>
  <c r="Z6" i="4"/>
  <c r="Z5" i="4"/>
  <c r="Z4" i="4"/>
  <c r="AA11" i="2"/>
  <c r="AA10" i="2"/>
  <c r="AA9" i="2"/>
  <c r="AA8" i="2"/>
  <c r="AA7" i="2"/>
  <c r="AA6" i="2"/>
  <c r="AA5" i="2"/>
  <c r="AV60" i="4" l="1"/>
  <c r="AV56" i="4"/>
  <c r="AQ4" i="3"/>
  <c r="AQ11" i="2"/>
  <c r="AQ10" i="2"/>
  <c r="AQ9" i="2"/>
  <c r="AQ8" i="2"/>
  <c r="AQ7" i="2"/>
  <c r="AQ6" i="2"/>
  <c r="AQ4" i="2"/>
  <c r="AV69" i="4"/>
  <c r="AV68" i="4"/>
  <c r="AV66" i="4"/>
  <c r="AV65" i="4"/>
  <c r="AV64" i="4"/>
  <c r="AV63" i="4"/>
  <c r="AV62" i="4"/>
  <c r="AV61" i="4"/>
  <c r="AV59" i="4"/>
  <c r="AV58" i="4"/>
  <c r="AV55" i="4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V35" i="4"/>
  <c r="AV34" i="4"/>
  <c r="AV33" i="4"/>
  <c r="AV32" i="4"/>
  <c r="AV31" i="4"/>
  <c r="AV30" i="4"/>
  <c r="AV29" i="4"/>
  <c r="AV28" i="4"/>
  <c r="AV27" i="4"/>
  <c r="AV26" i="4"/>
  <c r="AV25" i="4"/>
  <c r="AV24" i="4"/>
  <c r="AV23" i="4"/>
  <c r="AV22" i="4"/>
  <c r="AV21" i="4"/>
  <c r="AV20" i="4"/>
  <c r="AV19" i="4"/>
  <c r="AV18" i="4"/>
  <c r="AV17" i="4"/>
  <c r="AV16" i="4"/>
  <c r="AV15" i="4"/>
  <c r="AV13" i="4"/>
  <c r="AV12" i="4"/>
  <c r="AV11" i="4"/>
  <c r="AV10" i="4"/>
  <c r="AV9" i="4"/>
  <c r="AV8" i="4"/>
  <c r="AV7" i="4"/>
  <c r="AV6" i="4"/>
  <c r="AV5" i="4"/>
  <c r="AV4" i="4"/>
  <c r="AS9" i="1" l="1"/>
  <c r="AS8" i="1"/>
  <c r="AS7" i="1"/>
  <c r="AS6" i="1"/>
  <c r="AS5" i="1"/>
  <c r="AS4" i="1"/>
</calcChain>
</file>

<file path=xl/sharedStrings.xml><?xml version="1.0" encoding="utf-8"?>
<sst xmlns="http://schemas.openxmlformats.org/spreadsheetml/2006/main" count="2280" uniqueCount="840">
  <si>
    <t>Provider</t>
  </si>
  <si>
    <t>Leavers</t>
  </si>
  <si>
    <t>Leavers and Stayers</t>
  </si>
  <si>
    <t>Clients Who Exited to PH</t>
  </si>
  <si>
    <t>Housing Stability</t>
  </si>
  <si>
    <t>Accessing Mainstream Resources</t>
  </si>
  <si>
    <t>Length of Time Homeless</t>
  </si>
  <si>
    <t>Meeting Community Need</t>
  </si>
  <si>
    <t>Project Capacity</t>
  </si>
  <si>
    <t>Total Score</t>
  </si>
  <si>
    <t>Served During Reporting Period</t>
  </si>
  <si>
    <t>Entered During Reporting Period</t>
  </si>
  <si>
    <t>Served During Reporting Period (and Moved In)</t>
  </si>
  <si>
    <t>Participants' Own Housing               &gt;=80%, 76%, 72%</t>
  </si>
  <si>
    <t>Recurrence 6 months</t>
  </si>
  <si>
    <t>Recurrence 6-24 months</t>
  </si>
  <si>
    <t>Increase Income                  &gt;=18%, 16%, 14%</t>
  </si>
  <si>
    <t>Avg Length of Stay &lt;=150, 170, 210</t>
  </si>
  <si>
    <t>Average Bed Utilization</t>
  </si>
  <si>
    <t>From Street or Shelter            &gt;=85%, 80%, 75%</t>
  </si>
  <si>
    <t>Homeless History Index</t>
  </si>
  <si>
    <t>Unspent Funds               =&lt;5% (5)</t>
  </si>
  <si>
    <t>Deaths</t>
  </si>
  <si>
    <t>All</t>
  </si>
  <si>
    <t>Adults</t>
  </si>
  <si>
    <t>HoHs</t>
  </si>
  <si>
    <t>Percent</t>
  </si>
  <si>
    <t>Points</t>
  </si>
  <si>
    <t>DQ</t>
  </si>
  <si>
    <t>Avg Days</t>
  </si>
  <si>
    <t>Avg</t>
  </si>
  <si>
    <t>Median</t>
  </si>
  <si>
    <t>Missing</t>
  </si>
  <si>
    <t>Ashland - Appleseed Rapid Housing - RRH(1637)</t>
  </si>
  <si>
    <t>Clark - Project Woman of Springfield - Reigns of Renewal - RRH - DV(1559)</t>
  </si>
  <si>
    <t>Erie - VOA of Ohio and Indiana - Almost Home - RRH(1779)</t>
  </si>
  <si>
    <t>Licking - LCCH - RRH Reallocation - RRH(1766)</t>
  </si>
  <si>
    <t>Licking - LCCH - RROhio - RRH(607)</t>
  </si>
  <si>
    <t>Miami - Family Abuse Shelter of Miami County - Miami County Family - RRH(1678)</t>
  </si>
  <si>
    <t>Stayers and Leavers</t>
  </si>
  <si>
    <t>Clients That Exited to PH</t>
  </si>
  <si>
    <t>Increase Income                 &gt;=28%, 26%, 22%</t>
  </si>
  <si>
    <t>From Street or Shelter            &gt;=75%, 71%, 67%</t>
  </si>
  <si>
    <t>Clark - Project Woman of Springfield and Clark County - Chrysalis Transitional Program - TH - DV(1133)</t>
  </si>
  <si>
    <t>Erie - VOA of Ohio and Indiana - Crossroads Supportive housing program - TH(134)</t>
  </si>
  <si>
    <t>Greene - Family Violence Prevention Center - Supportive Services - TH - DV(30)</t>
  </si>
  <si>
    <t>Greene - Miami Valley Community Action Partnership - Harding Place Transitional Housing - TH(157)</t>
  </si>
  <si>
    <t>Huron - Catholic Charities Toledo - Miriam House Transitional Housing - THap(122)</t>
  </si>
  <si>
    <t>Lawrence - Ironton Lawrence CAO - One Stop TH Program - THap(138)</t>
  </si>
  <si>
    <t>Licking - Licking County Coalition for Housing - LCCH - TH(251)</t>
  </si>
  <si>
    <t>Lorain - YWCA of Elyria - Women's Campus Project - TH(124)</t>
  </si>
  <si>
    <t>Portage - Family and Community Services - Portage Area Transitional Housing 3 - TH(91)</t>
  </si>
  <si>
    <t>Warren - Warren MHA - Transitions - THap(56)</t>
  </si>
  <si>
    <t>Increase Income                    &gt;=20%, 18%, 16%</t>
  </si>
  <si>
    <t>Avg Length of Stay &lt;=240, 270, 300</t>
  </si>
  <si>
    <t>From Street            =100%</t>
  </si>
  <si>
    <t>Jefferson - Coleman Professional Services - Beacon House Safe Haven - SH(559)</t>
  </si>
  <si>
    <t>Implementation of Best Practices</t>
  </si>
  <si>
    <t>Increase Income                    &gt;=30%, 27%, 24%</t>
  </si>
  <si>
    <t>Housing First Points</t>
  </si>
  <si>
    <t>Chronic Homeless Prioritization Points</t>
  </si>
  <si>
    <t>Adullts</t>
  </si>
  <si>
    <t>PH Dest</t>
  </si>
  <si>
    <t>Amount</t>
  </si>
  <si>
    <t>Allen - Allen MHA - Allen Shelter Plus Care Vouchers - PSH(413)</t>
  </si>
  <si>
    <t>Ashland - Appleseed CMHC - Beginning Anew - PSH(1347)</t>
  </si>
  <si>
    <t>Ashland - Appleseed CMHC - PSH Plus Care - PSH(1566)</t>
  </si>
  <si>
    <t>Ashtabula - MHRSB - Ashtabula SPC Vouchers - PSH(170)</t>
  </si>
  <si>
    <t>Athens - Athens MHA - Athens Serenity Village SAMI Shelter Plus Care - PSH(376)</t>
  </si>
  <si>
    <t>Athens - Athens MHA - Athens Shelter Plus Care - Tenant Based SPC - PSH(150)</t>
  </si>
  <si>
    <t>Athens - Integrated Services - Charles Place - PSH(1780)</t>
  </si>
  <si>
    <t>Athens - Integrated Services - Graham Drive Family Housing - PSH(864)</t>
  </si>
  <si>
    <t>Butler - Butler County SPC for Adults w/ Chronic Homelessness II - PSH(721)</t>
  </si>
  <si>
    <t>Butler - Butler County SPC for Adults w/ Chronic Homelessness - PSH(718)</t>
  </si>
  <si>
    <t>Butler - Butler County SPC for Homeless Individuals &amp; Families - PSH(719)</t>
  </si>
  <si>
    <t>Clark - City of Springfield - SPC1 - PSH(1353)</t>
  </si>
  <si>
    <t>Clark - City of Springfield - SPC3 - PSH(1354)</t>
  </si>
  <si>
    <t>Clark - City of Springfield - St. Vincent DePaul SPC - PSH(390)</t>
  </si>
  <si>
    <t>Clark - IHN of Clark County - PHSS Program - PSH(542)</t>
  </si>
  <si>
    <t>Columbiana - Columbiana County MHC - Permanent Housing for persons with disabilities - PSH(34)</t>
  </si>
  <si>
    <t>Columbiana - Columbiana MHA - Columbiana Free Choice II The Counseling Center- PSH(31)</t>
  </si>
  <si>
    <t>Columbiana - MHA Shelter Plus Care I - PSH(1099)</t>
  </si>
  <si>
    <t>Defiance - Northwestern Ohio CAC - PSH(1740)</t>
  </si>
  <si>
    <t>Delaware - The Salvation Army - Permanent Supportive Housing for Families - PSH(332)</t>
  </si>
  <si>
    <t>Fairfield - CAP Commission of the Lancaster Fairfield Area - Shelter Plus Care for Families - PSH(754)</t>
  </si>
  <si>
    <t>Fairfield - LSS of Fairfield County - Shelter Plus Care for Singles - PSH(692)</t>
  </si>
  <si>
    <t>Fayette - CAC of Fayette County - Destination HOME - PSH(771)</t>
  </si>
  <si>
    <t>Fayette - CAC of Fayette County - Fayette Landing - PSH(1751)</t>
  </si>
  <si>
    <t>Fayette - Fayette MHA - Shelter Plus Care - PSH(726)</t>
  </si>
  <si>
    <t>Geauga - Board of Mental Health and Recovery Services - PSH(1174)</t>
  </si>
  <si>
    <t>Geauga - Board of Mental Health &amp; Recovery Services - SPC Geauga County TRA - PSH(106)</t>
  </si>
  <si>
    <t>Hancock - Findlay Hope House for the Homeless - Able Housing - PSH(778)</t>
  </si>
  <si>
    <t>Hocking - Hocking MHA  - Hocking Shelter Plus Care - PSH(418)</t>
  </si>
  <si>
    <t>Hocking - Hocking MHA - Region 17 Tenant Based - PSH(1757)</t>
  </si>
  <si>
    <t>Jefferson - Coleman Professional Services - Shelter Plus Care 2 - PSH(747)</t>
  </si>
  <si>
    <t>Jefferson - Coleman Professional Services - Shelter Plus Care - PSH(746)</t>
  </si>
  <si>
    <t>Jefferson - Jefferson County CAC - SHP - PSH(1705)</t>
  </si>
  <si>
    <t>Knox - Knox MHA - Knox County TRA - PSH(369)</t>
  </si>
  <si>
    <t>Lake - Lake County ADAMHS Board - Lake County SPC III - PSH(739)</t>
  </si>
  <si>
    <t>Lake - Lake County ADAMHS Board - Lake County SPC II - PSH(738)</t>
  </si>
  <si>
    <t>Lake - Lake County ADAMHS Board - Lake County SPC - PSH(737)</t>
  </si>
  <si>
    <t>Lake - Lake County ADAMHS Board - McKinley Grove SPC - PSH(1038)</t>
  </si>
  <si>
    <t>Lawrence - Lawrence County Port Authority - Lawrence County One Stop - PSH(752)</t>
  </si>
  <si>
    <t>Licking -  Licking MHA - Licking Shelter Plus Care - PSH(148)</t>
  </si>
  <si>
    <t>Licking - MHA - Shelter Plus Care Chronic - PSH(729)</t>
  </si>
  <si>
    <t>Licking - MHA - Shelter Plus Care Vouchers 2 - PSH(707)</t>
  </si>
  <si>
    <t>Logan - Mental Health Drug and Alcohol Board - Family Housing - PSH(722)</t>
  </si>
  <si>
    <t>Logan - Mental Health Drug and Alcohol Board - Mad River/Park - PSH(445)</t>
  </si>
  <si>
    <t>Logan - Mental Health Drug and Alcohol Services Board - Logan Champaign Housing - PSH(462)</t>
  </si>
  <si>
    <t>Logan - Residential Administrators, Inc. - PSH(97)</t>
  </si>
  <si>
    <t>Lorain - HM Housing Development Corp - Faith House II - PSH(392)</t>
  </si>
  <si>
    <t>Lorain - Lorain County Board of Mental Health - Lorain Shelter Plus Care - PSH(137)</t>
  </si>
  <si>
    <t>Lorain - New Sunrise Properties Inc. - Supportive Housing - PSH(167)</t>
  </si>
  <si>
    <t>Lorain - YWCA of Elyria - Women In Secure Housing - PSH(257)</t>
  </si>
  <si>
    <t>Medina - Medina County ADAMH Board - Northland II - PSH(724)</t>
  </si>
  <si>
    <t>Medina - Medina MHA - Medina County TRA - PSH(528)</t>
  </si>
  <si>
    <t>Miami - Family Abuse Shelter of Miami County - Family Abuse Shelter - PSH(1679)</t>
  </si>
  <si>
    <t>Miami - Tri-County Board of Recovery &amp; Mental Health Services - Miami County SPC - PSH(301)</t>
  </si>
  <si>
    <t>Portage - Coleman Professional Services - PSH(714)</t>
  </si>
  <si>
    <t>Portage - Family and Community Services - Ravenna Permanent Supportive - White House - VET - PSH(753)</t>
  </si>
  <si>
    <t>Portage - Portage MHA - Portage Shelter Plus Care - PSH(114)</t>
  </si>
  <si>
    <t>Preble - Mental Health Recovery Board of Preble County - Prestwick Square II - PSH(1088)</t>
  </si>
  <si>
    <t>Preble - Mental Health Recovery Board of Preble County - Prestwick Square - PSH(730)</t>
  </si>
  <si>
    <t>Richland - Center for Individual and Family Services - Next Step - PSH(1673)</t>
  </si>
  <si>
    <t>Sandusky - GLCAP - Homenet Permanent Housing - PSH(15)</t>
  </si>
  <si>
    <t>Sandusky - GLCAP - Permanent Supportive Housing Expansion - PSH(1774)</t>
  </si>
  <si>
    <t>Sandusky - GLCAP - Permanent Supportive Housing - PSH - DV(1035)</t>
  </si>
  <si>
    <t>Trumbull - Trumbull County MH&amp;RB - Joey's Landing - PSH(145)</t>
  </si>
  <si>
    <t>Trumbull - Trumbull County MH&amp;RB - New Shelter Plus Care Chronic - PSH(764)</t>
  </si>
  <si>
    <t>Trumbull - Trumbull County MH&amp;RB - New Shelter Plus Care Vouchers - PSH(763)</t>
  </si>
  <si>
    <t>Trumbull - Trumbull County MH&amp;RB - Shelter Plus Care for homeless persons with disabilities - PSH(548)</t>
  </si>
  <si>
    <t>Trumbull - Trumbull County MH&amp;RB - Shelter Plus Care Vouchers for Families- PSH(774)</t>
  </si>
  <si>
    <t>Tuscarawas - ADAMHS Board - Recovery Begins at Home - PSH(1787)</t>
  </si>
  <si>
    <t>Tuscarawas - ADAMHS Board Shelter Plus Care TRA - PSH(402)</t>
  </si>
  <si>
    <t>Union - Mental Health Recovery Board - Homeward Bound I'm Home - PSH(61)</t>
  </si>
  <si>
    <t>Union - Mental Health Recovery Board - Union County Shelter Plus Care - PSH(715)</t>
  </si>
  <si>
    <t>Vinton - Sojourners Care Network - PSH(1352)</t>
  </si>
  <si>
    <t>Warren - New Housing Ohio - Permanent Supportive Housing - PSH(762)</t>
  </si>
  <si>
    <t>Warren - Warren MHA - Shelter Plus Care 2 - PSH(1323)</t>
  </si>
  <si>
    <t>Warren - Warren MHA - Shelter Plus Care - PSH(208)</t>
  </si>
  <si>
    <t>Washington - City of Marietta - Marietta Washington Shelter Plus Care - PSH(142)</t>
  </si>
  <si>
    <t>Wayne - One Eighty - PSH Plus Care - PSH(1579)</t>
  </si>
  <si>
    <t>zzLicking - The Main Place - Bridges - PSH(768)</t>
  </si>
  <si>
    <t>PTC</t>
  </si>
  <si>
    <t>PH - Permanent Supportive Housing (disability required for entry) (HUD)</t>
  </si>
  <si>
    <t>PH - Rapid Re-Housing (HUD)</t>
  </si>
  <si>
    <t>Safe Haven (HUD)</t>
  </si>
  <si>
    <t>Transitional housing (HUD)</t>
  </si>
  <si>
    <t>Report Start Date</t>
  </si>
  <si>
    <t>1/1/2018 12:00:00 AM</t>
  </si>
  <si>
    <t>Report End Date</t>
  </si>
  <si>
    <t>1/1/2019 12:00:00 AM</t>
  </si>
  <si>
    <t>Effective Date</t>
  </si>
  <si>
    <t>-Default Provider-</t>
  </si>
  <si>
    <t>EDA Provider</t>
  </si>
  <si>
    <t>Housing First</t>
  </si>
  <si>
    <t>Implementing Best Practices</t>
  </si>
  <si>
    <t>Documentation Submitted     
(-10 if not)</t>
  </si>
  <si>
    <t>Documentation Submitted - CH Prioritization     
(-5  if not)</t>
  </si>
  <si>
    <t>Documentation Submitted - HF     
(-10 if not)</t>
  </si>
  <si>
    <t>na</t>
  </si>
  <si>
    <t>10</t>
  </si>
  <si>
    <t>Cost per PH exit or retention          
=&lt; 5k, 9k</t>
  </si>
  <si>
    <t>On track to spend current CoC Award (5)</t>
  </si>
  <si>
    <t>Permanent Destinations          
&gt;= 83%, 79%, 75%</t>
  </si>
  <si>
    <t>Non Cash/ Health Insurance at Exit                      
=&gt;85%, 80%, 75%</t>
  </si>
  <si>
    <t>Permanent Destinations          
&gt;= 75%, 71%, 67%</t>
  </si>
  <si>
    <t>Non Cash/ Health Insurance at Exit                 
=&gt;75%, 71%, 67%</t>
  </si>
  <si>
    <t>Perm Dest/Retention            
&gt;= 90%, 85%, 80%</t>
  </si>
  <si>
    <t>Moved In Clients</t>
  </si>
  <si>
    <t>Non Cash/ Health Insurance at Exit                    
=&gt;85%, 80%, 75%</t>
  </si>
  <si>
    <t>Homeless History Index 
(scale 0-7)</t>
  </si>
  <si>
    <t>not submitted</t>
  </si>
  <si>
    <t>Non Cash/ Health Insurance at Exit               
=&gt;85%, 80%, 75%</t>
  </si>
  <si>
    <t>Average Bed/Unit Utilization</t>
  </si>
  <si>
    <t>Clark - IHN of Clark County - St. Vincent DePaul PSH</t>
  </si>
  <si>
    <t>From Street or Shelter                              &gt;=85%, 80%, 75%</t>
  </si>
  <si>
    <t>No Income at Entry                          =&gt;40%, 37%, 34%</t>
  </si>
  <si>
    <t>Permanent Destinations         
 &gt;= 83%, 79%, 75%</t>
  </si>
  <si>
    <t>No Income at Entry                =&gt;40%, 37%, 34%</t>
  </si>
  <si>
    <t>HMIS Data Quality 0%, 2%, 5%, 8%, 10%</t>
  </si>
  <si>
    <t>Avg Length of Stay &lt;=200, 240, 280</t>
  </si>
  <si>
    <t>No Income at Entry                 =&gt;30%, 27%, 24%</t>
  </si>
  <si>
    <t>Percent Long Term Homeless at Entry 
(5 points)</t>
  </si>
  <si>
    <t>0</t>
  </si>
  <si>
    <t>-</t>
  </si>
  <si>
    <t>Wayne - One Eighty - PSH Plus Care - PSH(1579) (full project combined)</t>
  </si>
  <si>
    <t>Cost per PH exit or retention          
=&lt; 8k, 12k</t>
  </si>
  <si>
    <t>Cost per PH Exit</t>
  </si>
  <si>
    <t xml:space="preserve">Cost per PH exit        </t>
  </si>
  <si>
    <t>Cost per Exit</t>
  </si>
  <si>
    <t>Consolidated Grants Performance Calcuation</t>
  </si>
  <si>
    <t>CONSOLIDATED GRANT</t>
  </si>
  <si>
    <t>4 out of 5</t>
  </si>
  <si>
    <t>7 out of 7</t>
  </si>
  <si>
    <t>6 out of 7</t>
  </si>
  <si>
    <t xml:space="preserve"> 17out of 19</t>
  </si>
  <si>
    <t>42 out of 95</t>
  </si>
  <si>
    <t>6 out of 32</t>
  </si>
  <si>
    <t>48 out of 127</t>
  </si>
  <si>
    <t>0 out of 0</t>
  </si>
  <si>
    <t>3 out of 9</t>
  </si>
  <si>
    <t>8 out of 15</t>
  </si>
  <si>
    <t>11 out of 24</t>
  </si>
  <si>
    <t>3 out of 4</t>
  </si>
  <si>
    <t>9 out of 11</t>
  </si>
  <si>
    <t>3 out of 3</t>
  </si>
  <si>
    <t>32 out of 33</t>
  </si>
  <si>
    <t>35 out of 36</t>
  </si>
  <si>
    <t>13 out of 14</t>
  </si>
  <si>
    <t>20 out of 21</t>
  </si>
  <si>
    <t>2 out of 2</t>
  </si>
  <si>
    <t>12 out of 14</t>
  </si>
  <si>
    <t>14 out of 16</t>
  </si>
  <si>
    <t>4 out of 6</t>
  </si>
  <si>
    <t>14 out of 29</t>
  </si>
  <si>
    <t>26 out of 53</t>
  </si>
  <si>
    <t>44 out of 88</t>
  </si>
  <si>
    <t>14 out of 26</t>
  </si>
  <si>
    <t>14 out of 34</t>
  </si>
  <si>
    <t xml:space="preserve"> 19 out of 29</t>
  </si>
  <si>
    <t>49 out of 89</t>
  </si>
  <si>
    <t>4 out of 7</t>
  </si>
  <si>
    <t>7 out of 11</t>
  </si>
  <si>
    <t>12 out of 18</t>
  </si>
  <si>
    <t>21 out of 46</t>
  </si>
  <si>
    <t>33 out of 64</t>
  </si>
  <si>
    <t>6 out of 6</t>
  </si>
  <si>
    <t>10 out of 11</t>
  </si>
  <si>
    <t>3 out of 5</t>
  </si>
  <si>
    <t>1 out of 1</t>
  </si>
  <si>
    <t>8 out o f9</t>
  </si>
  <si>
    <t>9 out of 10</t>
  </si>
  <si>
    <t>4 out of 10</t>
  </si>
  <si>
    <t>7.5 out of 29</t>
  </si>
  <si>
    <t>11.5 out of 39</t>
  </si>
  <si>
    <t>1 out of 2</t>
  </si>
  <si>
    <t>0 out of 2</t>
  </si>
  <si>
    <t>4 out of 14</t>
  </si>
  <si>
    <t>4 out of 16</t>
  </si>
  <si>
    <t>9.3$</t>
  </si>
  <si>
    <t>7.5</t>
  </si>
  <si>
    <r>
      <t xml:space="preserve">Butler - PSH Butler County </t>
    </r>
    <r>
      <rPr>
        <i/>
        <sz val="9"/>
        <color rgb="FF000000"/>
        <rFont val="Arial"/>
        <family val="2"/>
      </rPr>
      <t>(consolidated grant)</t>
    </r>
  </si>
  <si>
    <r>
      <t xml:space="preserve">Clark - City of Springfield - Springfield Shelter Plus Care 1 </t>
    </r>
    <r>
      <rPr>
        <i/>
        <sz val="9"/>
        <color rgb="FF000000"/>
        <rFont val="Arial"/>
        <family val="2"/>
      </rPr>
      <t>(consolidated grant)</t>
    </r>
  </si>
  <si>
    <r>
      <t xml:space="preserve">Jefferson - Coleman Professional Services - Jefferson County PSH </t>
    </r>
    <r>
      <rPr>
        <i/>
        <sz val="9"/>
        <color rgb="FF000000"/>
        <rFont val="Arial"/>
        <family val="2"/>
      </rPr>
      <t>(consolidated grant)</t>
    </r>
  </si>
  <si>
    <r>
      <t xml:space="preserve">Lake - Lake SPC Combined </t>
    </r>
    <r>
      <rPr>
        <i/>
        <sz val="9"/>
        <color rgb="FF000000"/>
        <rFont val="Arial"/>
        <family val="2"/>
      </rPr>
      <t>(consolidated grant)</t>
    </r>
  </si>
  <si>
    <r>
      <t xml:space="preserve">Sandusky - GLCAP - PSH Consolidated </t>
    </r>
    <r>
      <rPr>
        <i/>
        <sz val="9"/>
        <color rgb="FF000000"/>
        <rFont val="Arial"/>
        <family val="2"/>
      </rPr>
      <t>(consolidated grant)</t>
    </r>
  </si>
  <si>
    <t>5 out of 5</t>
  </si>
  <si>
    <t>20 out of 20</t>
  </si>
  <si>
    <t>40 out of 97.%</t>
  </si>
  <si>
    <t>16 out of 37</t>
  </si>
  <si>
    <t>6 out of 16</t>
  </si>
  <si>
    <t>23 out of 64</t>
  </si>
  <si>
    <t>20 out of 66</t>
  </si>
  <si>
    <t>65 out of 183</t>
  </si>
  <si>
    <t>22 out of 23</t>
  </si>
  <si>
    <t>7 out of 8</t>
  </si>
  <si>
    <t>36 out of 38</t>
  </si>
  <si>
    <t>18 out o f23</t>
  </si>
  <si>
    <t>19 out of 38</t>
  </si>
  <si>
    <t>40 out of 68</t>
  </si>
  <si>
    <r>
      <t xml:space="preserve">Trumbull - Trumbull County MH&amp;RB - Trumbull Shelter Plus Care Vouchers </t>
    </r>
    <r>
      <rPr>
        <i/>
        <sz val="9"/>
        <color rgb="FF000000"/>
        <rFont val="Arial"/>
        <family val="2"/>
      </rPr>
      <t>(consolidated grant)</t>
    </r>
  </si>
  <si>
    <t>ProjectType</t>
  </si>
  <si>
    <t># Recurred Up To 6 Months After PH Exit</t>
  </si>
  <si>
    <t># Recurred Up To 24 Months After PH Exit</t>
  </si>
  <si>
    <t>PH Exits</t>
  </si>
  <si>
    <t>% Recurred (6 mos)</t>
  </si>
  <si>
    <t>% Recurred (24 mos)</t>
  </si>
  <si>
    <t>points0to6</t>
  </si>
  <si>
    <t>points2yrs</t>
  </si>
  <si>
    <t>Allen - West Ohio CAP - HCRP RRH(913)</t>
  </si>
  <si>
    <t>Ashtabula - Ashtabula County CHDO - HCRP RRH(1338)</t>
  </si>
  <si>
    <t>Ashtabula - Catholic Charities of Ashtabula County - HCRP RRH(873)</t>
  </si>
  <si>
    <t>NA</t>
  </si>
  <si>
    <t>Athens - Integrated Services - HCRP RRH(952)</t>
  </si>
  <si>
    <t>BUTLER CONSOLIDATED GRANT</t>
  </si>
  <si>
    <t>Butler - Family Resource Center - HCRP RRH(1668)</t>
  </si>
  <si>
    <t>Butler - Hope House Rescue Mission - Hope House - HCRP RRH(1665)</t>
  </si>
  <si>
    <t>Champaign - Residential Administrators, Inc. - HCRP RRH(1336)</t>
  </si>
  <si>
    <t>Clark - IHN of Clark County - City Project - HCRP RRH(1013)</t>
  </si>
  <si>
    <t>Clark - IHN of Clark County - HCRP RRH(948)</t>
  </si>
  <si>
    <t>Clark - IHN of Clark County - ILSA - TH(543)</t>
  </si>
  <si>
    <t>Clark - IHN of Clark County - Mulberry Terrace - PSH(1308)</t>
  </si>
  <si>
    <t>Clermont - Clermont County Community Services - HCRP RRH(925)</t>
  </si>
  <si>
    <t>Clermont - Lifepoint Solutions - HCRP RRH(923)</t>
  </si>
  <si>
    <t>Clermont - Lifepoint Solutions - OHTF - PSH(426)</t>
  </si>
  <si>
    <t>Clinton - Clinton County Services for the Homeless - HCRP RRH(954)</t>
  </si>
  <si>
    <t>Columbiana - Columbiana County MHC - Adult Youth Mentor Program - PSH(422)</t>
  </si>
  <si>
    <t>Columbiana - Community Action Agency of Columbiana - BoS - SSVF RRH(1094)</t>
  </si>
  <si>
    <t>Columbiana - Community Action Agency of Columbiana - HCRP RRH(878)</t>
  </si>
  <si>
    <t>Darke - Miami Valley Community Action - HCRP RRH(919)</t>
  </si>
  <si>
    <t>Defiance - Northwestern Ohio CAC - HCRP RRH(933)</t>
  </si>
  <si>
    <t>Delaware - Salvation Army Columbus Area Services - HCRP RRH(956)</t>
  </si>
  <si>
    <t>Delaware - Salvation Army Columbus Area Services - SSVF RRH(1318)</t>
  </si>
  <si>
    <t>Erie - VOA of Ohio and Indiana - Crossroads Supportive Housing Program GPD - TH - VET(751)</t>
  </si>
  <si>
    <t>Erie - VOA of Ohio and Indiana - HCRP RRH(907)</t>
  </si>
  <si>
    <t>Erie - VOA of Ohio and Indiana - Serenity House supportive housing program- TH(133)</t>
  </si>
  <si>
    <t>Fairfield - Lancaster Fairfield CAA - HCRP RRH(893)</t>
  </si>
  <si>
    <t>Fairfield - Lancaster Fairfield CAA - Pearl - PSH(1349)</t>
  </si>
  <si>
    <t>Fairfield - LSS of Fairfield County - ADAMH Housing Program - TH(1758)</t>
  </si>
  <si>
    <t>Fairfield - LSS of Fairfield County - Art Kiefer Veterans House - GPD - TH - VET(776)</t>
  </si>
  <si>
    <t>Fairfield - LSS of Fairfield County - SSVF RRH(1357)</t>
  </si>
  <si>
    <t>Fayette - CAC of Fayette County - HCRP RRH(969)</t>
  </si>
  <si>
    <t>Greene - Miami Valley Community Action Partnership - TH(551)</t>
  </si>
  <si>
    <t>Highland - CAC of Fayette County - HCRP RRH(971)</t>
  </si>
  <si>
    <t>Hocking - Integrated Services - HCRP RRH(1008)</t>
  </si>
  <si>
    <t>Jefferson - Jefferson County CAC - Cathedral Apartments - PSH(110)</t>
  </si>
  <si>
    <t>Jefferson - Jefferson County CAC - HCRP RRH(882)</t>
  </si>
  <si>
    <t>Knox - Knohoco Ashland CAC - HCRP RRH(1000)</t>
  </si>
  <si>
    <t>Lake - FrontLine Service - SSVF RRH(1689)</t>
  </si>
  <si>
    <t>LAKE CONSOLIDATED</t>
  </si>
  <si>
    <t>Lake - Lifeline, Inc. - HCRP RRH(1325)</t>
  </si>
  <si>
    <t>Lawrence - Ironton Lawrence CAO - HCRP RRH(986)</t>
  </si>
  <si>
    <t>Licking - Behavioral Healthcare Partners of Central Ohio - HCRP RRH(992)</t>
  </si>
  <si>
    <t>Licking - Licking County Coalition for Housing - HCRP RRH(895)</t>
  </si>
  <si>
    <t>Licking - Licking County Coalition for Housing - SSVF RRH(1092)</t>
  </si>
  <si>
    <t>Licking - Licking/Knox Goodwill Industries - GPD - TH - VET(749)</t>
  </si>
  <si>
    <t>Logan - Residential Administrators, Inc. - HCRP RRH(1334)</t>
  </si>
  <si>
    <t>Lorain - Family and Community Services - SSVF RRH(1110)</t>
  </si>
  <si>
    <t>Lorain - Family and Community Services - Valor Home GPD - TH(1229)</t>
  </si>
  <si>
    <t>Lorain - Nord Center - HCRP RRH(869)</t>
  </si>
  <si>
    <t>Madison - Salvation Army Columbus Area Services - HCRP RRH(966)</t>
  </si>
  <si>
    <t>Mahoning - Family and Community Services - SSVF RRH(1328)</t>
  </si>
  <si>
    <t>Marion - Marion Area Counseling Center - HCRP RRH(909)</t>
  </si>
  <si>
    <t>Meigs - Integrated Services - HCRP RRH(1010)</t>
  </si>
  <si>
    <t>Miami - Family Abuse Shelter of Miami County - HCRP RRH(917)</t>
  </si>
  <si>
    <t>Muskingum - Salvation Army of Zanesville - HCRP RRH(891)</t>
  </si>
  <si>
    <t>Noble - G.M.N. TriCounty CAC - HCRP RRH(886)</t>
  </si>
  <si>
    <t>Ottawa - Ottawa County Transitional Housing HUD - Ruth Ann's House - TH - DV(131)</t>
  </si>
  <si>
    <t>Pickaway - Pickaway County CAO - HCRP RRH(974)</t>
  </si>
  <si>
    <t>Pickaway - Pickaway County CAO - Pickaway County GPD - TH(127)</t>
  </si>
  <si>
    <t>Pike - CAC of Pike County - HCRP RRH(982)</t>
  </si>
  <si>
    <t>Portage - Family and Community Services - Freedom House - VA GPD Project - TH - VET(550)</t>
  </si>
  <si>
    <t>Portage - Family and Community Services - ISPP - PSH(779)</t>
  </si>
  <si>
    <t>Portage - Family and Community Services - Portage Area Transitional Housing 2 - TH(531)</t>
  </si>
  <si>
    <t>Portage - Family and Community Services - Ravenna - HCRP RRH(874)</t>
  </si>
  <si>
    <t>Portage - Family and Community Services - SSVF RRH(1093)</t>
  </si>
  <si>
    <t>Preble - Miami Valley Community Action Partnership - HCRP RRH(944)</t>
  </si>
  <si>
    <t>Richland - Catholic Charities Diocese of Toledo - HCRP RRH(1776)</t>
  </si>
  <si>
    <t>Richland - Harmony House Homeless Services - HCRP RRH(905)</t>
  </si>
  <si>
    <t>Ross - Ross County Community Action - HCRP RRH(978)</t>
  </si>
  <si>
    <t>Sandusky - GLCAP - HCRP RRH(868)</t>
  </si>
  <si>
    <t>Sandusky - GLCAP - SSVF RRH(1089)</t>
  </si>
  <si>
    <t>Sandusky - GLCAP Homenet - TH(14)</t>
  </si>
  <si>
    <t>Scioto - Scioto Christian Ministries - HCRP RRH(988)</t>
  </si>
  <si>
    <t>Seneca - New Housing Ohio, Inc. - Morrison House - TH(1017)</t>
  </si>
  <si>
    <t>Trumbull - Family and Community Services - Vet Haven GPD - OTHER PH(1282)</t>
  </si>
  <si>
    <t>Trumbull - Humility of Mary Housing - HCRP RRH(875)</t>
  </si>
  <si>
    <t>TRUMBULL CONSOLIDATED</t>
  </si>
  <si>
    <t>Tuscarawas - HARCATUS Tri-County CAO - HCRP RRH(880)</t>
  </si>
  <si>
    <t>Union - Salvation Army Columbus Area Services - HCRP RRH(962)</t>
  </si>
  <si>
    <t>Warren - Warren IHN - HCRP RRH(931)</t>
  </si>
  <si>
    <t>Warren - Warren MHA - HCRP RRH(1852)</t>
  </si>
  <si>
    <t>Washington - Morgan Counties CAP - SSVF RRH(1090)</t>
  </si>
  <si>
    <t>Wayne - One Eighty - HCRP RRH(872)</t>
  </si>
  <si>
    <t>zzAdams - Adams County Shelter for the Homeless - HCRP - RRH(1785)</t>
  </si>
  <si>
    <t>zzLicking - Salvation Army of Licking County - HCRP RRH(1018)</t>
  </si>
  <si>
    <t>zzMuskingum - Zanesville MHA - Zanesville MHA Shelter Plus Care TRA Program - PSH(146)</t>
  </si>
  <si>
    <t>Bed Util Avg</t>
  </si>
  <si>
    <t>Unit Util Avg</t>
  </si>
  <si>
    <t>Adams - Adams County Shelter for the Homeless - Adams County Shelter - ESap(222)</t>
  </si>
  <si>
    <t>Allen - Family Promise of Lima-Allen County - ESap(523)</t>
  </si>
  <si>
    <t>Allen - Lima Samaritan House - ESap(191)</t>
  </si>
  <si>
    <t>Ashtabula - Ashtabula Homeless Shelter - Samaritan House - ESap(249)</t>
  </si>
  <si>
    <t>Ashtabula - Beatitude House - House of Blessing - TH(863)</t>
  </si>
  <si>
    <t>Belmont - Salvation Army of Belmont County - Family Homeless Shelter - ESap(181)</t>
  </si>
  <si>
    <t>Butler - Hope House Rescue Mission - Center of Hope - ESap(720)</t>
  </si>
  <si>
    <t>Butler - Hope House Rescue Mission - Hope House - ESap(232)</t>
  </si>
  <si>
    <t>Butler - Serve City - Chosen - ES(268)</t>
  </si>
  <si>
    <t>Champaign - Caring Kitchen - ESap(217)</t>
  </si>
  <si>
    <t>Clark - IHN of Clark County - Hartley House - ESap(325)</t>
  </si>
  <si>
    <t>Clark - IHN of Clark County - Hartley House Overflow - ES - Voucher(1021)</t>
  </si>
  <si>
    <t>Clark - IHN of Clark County - Neighborhood Stabilization Program - PSH(1011)</t>
  </si>
  <si>
    <t>Clark - IHN of Clark County - Norm's Place - ESap(288)</t>
  </si>
  <si>
    <t>Clark - IHN of Clark County - Norm's Place Overflow - ES - Voucher(728)</t>
  </si>
  <si>
    <t>Clermont - Clermont County Community Services - James Saul's - ESap(293)</t>
  </si>
  <si>
    <t>Clinton - Clinton County Services - Clinton Co Homeless Shelter - ESap(190)</t>
  </si>
  <si>
    <t>Columbiana - Columbiana County Community Action Agency - ES(83)</t>
  </si>
  <si>
    <t>Columbiana - Columbiana County MHC - Hornsby House - PSH(1565)</t>
  </si>
  <si>
    <t>Columbiana - Columbiana County MHC - Kendall Home - ESap(1012)</t>
  </si>
  <si>
    <t>Columbiana - Columbiana MHC - Hand in Hand Outreach House - ES(1141)</t>
  </si>
  <si>
    <t>Columbiana - Family Recovery Center - Fleming House  - TH(85)</t>
  </si>
  <si>
    <t>Coshocton - KnoHoCo Ashland CAC - ESap(261)</t>
  </si>
  <si>
    <t>Darke -  Miami Valley Community Action Partnership - ESap(713)</t>
  </si>
  <si>
    <t>Defiance - Northwestern Ohio CAC - The PATH Center - ESap(116)</t>
  </si>
  <si>
    <t>Delaware - Family Promise of Delaware County - IHN - ESap(717)</t>
  </si>
  <si>
    <t>Erie - VOA of Ohio and Indiana - Crossroads - ESap(136)</t>
  </si>
  <si>
    <t>Erie - VOA of Ohio and Indiana - Crossroads Family Emergency Shelter - ESap(1850)</t>
  </si>
  <si>
    <t>Fairfield - Lancaster Fairfield CAA - Lancaster Fairfield CAA Family Shelter - ESap(260)</t>
  </si>
  <si>
    <t>Fairfield - Lancaster Fairfield CAA - Rutherford - PSH(1351)</t>
  </si>
  <si>
    <t>Fairfield - LSS of Fairfield County - Fairhaven Place - PSH(26)</t>
  </si>
  <si>
    <t>Fairfield - LSS of Fairfield County - Faith Mission - ESap(25)</t>
  </si>
  <si>
    <t>Fairfield - LSS of Fairfield County - HCHV 90 Day - ES - VET(704)</t>
  </si>
  <si>
    <t>Fayette - CAC of Fayette County - Brick House - ESap(22)</t>
  </si>
  <si>
    <t>Fayette - CAC of Fayette County - Fayette Inn - PSH(23)</t>
  </si>
  <si>
    <t>Fayette - CAC of Fayette County - Stable Futures - PSH(1884)</t>
  </si>
  <si>
    <t>#DIV/0</t>
  </si>
  <si>
    <t>Greene - Housing Solutions of Greene County - PSH(423)</t>
  </si>
  <si>
    <t>Greene - IHN of Greene County - Churches - ESap(731)</t>
  </si>
  <si>
    <t>Greene - Miami Valley Community Action Partnership - Emergency Housing - ESap(221)</t>
  </si>
  <si>
    <t>Hancock - Findlay Hope House for the Homeless - Transitional Housing - TH(446)</t>
  </si>
  <si>
    <t>Highland - Highland County Homeless Shelter - ESap(241)</t>
  </si>
  <si>
    <t>Hocking - Hocking Hills Inspire Shelter - ESap(1202)</t>
  </si>
  <si>
    <t>Huron - CAC of Erie, Huron &amp; Richland Counties - Norwalk Homeless Shelter - ESap(233)</t>
  </si>
  <si>
    <t>Jefferson - Urban Mission Dormitory - ESap(1305)</t>
  </si>
  <si>
    <t>Jefferson - Urban Mission Ministries - Hutton House - ES(310)</t>
  </si>
  <si>
    <t>Lake - Ecumenical Shelter Network - Project Hope for the Homeless - ES(209)</t>
  </si>
  <si>
    <t>Lake - Lake County ADAMHS Board - PSH(770)</t>
  </si>
  <si>
    <t>Licking - Salvation Army Licking County - ESap(188)</t>
  </si>
  <si>
    <t>Licking - St. Vincent de Paul - St. Vincent Haven - ES(1217)</t>
  </si>
  <si>
    <t>Licking - The Main Place - The Place Next Door - PSH(1693)</t>
  </si>
  <si>
    <t>Logan - Churches - Logan County Homeless Shelter - ES(1025)</t>
  </si>
  <si>
    <t>Lorain - Catholic Charities Corporation - St. Elizabeth Center - ES(1784)</t>
  </si>
  <si>
    <t>Lorain - Family Promise of Lorain County - IHN - ES(522)</t>
  </si>
  <si>
    <t>Lorain - HM Housing Development Corp - Faith House - PSH(1731)</t>
  </si>
  <si>
    <t>Lorain - Neighborhood Alliance - Haven Center - ES(256)</t>
  </si>
  <si>
    <t>Madison - Bridges CAP - Homeless Assistance Grant - ESap(1026)</t>
  </si>
  <si>
    <t>Marion - Marion Shelter Program - Family Facility - ESap(395)</t>
  </si>
  <si>
    <t>Marion - Marion Shelter Program - Men's Facility - ESap(203)</t>
  </si>
  <si>
    <t>Miami - Community Housing of Darke, Miami and Shelby Co - Transitional Housing - TH(299)</t>
  </si>
  <si>
    <t>Miami - Family Abuse Shelter of Miami County - Buckeye House - ESap(64)</t>
  </si>
  <si>
    <t>Montgomery - Equitas Health - BoS HOPWA PSH(1650)</t>
  </si>
  <si>
    <t>Montgomery - Equitas Health - Montgomery County - HOPWA PSH(1649)</t>
  </si>
  <si>
    <t>Muskingum - Salvation Army of Zanesville - ESap(201)</t>
  </si>
  <si>
    <t>Pickaway - Pickaway County CAO - VA HCHV 90 day - ES - VET(748)</t>
  </si>
  <si>
    <t>Pike - Pike County Outreach Council of Churches - Bridgehaven Shelter - ES(240)</t>
  </si>
  <si>
    <t>Portage - Family and Community Services - Housing &amp; Emergency Support Services - ESap Overflow(153)</t>
  </si>
  <si>
    <t>Portage - Family and Community Services - Miller Community House - ESap(152)</t>
  </si>
  <si>
    <t>Portage - Family and Community Services - Ravenna Permanent Supportive - Liberty - VET - PSH(1058)</t>
  </si>
  <si>
    <t>Portage - Family &amp; Community Services - Reed Home for Veterans - PSH(1733)</t>
  </si>
  <si>
    <t>Preble - Home is the Foundation - ESap(1564)</t>
  </si>
  <si>
    <t>Preble - Home is the Foundation - TH(1595)</t>
  </si>
  <si>
    <t>Richland - Harmony House - ES(119)</t>
  </si>
  <si>
    <t>Ross - Ross County CAC - Men's Shelter - ESap(755)</t>
  </si>
  <si>
    <t>Ross - Seeds of Hope - Jackie's House - ES(1060)</t>
  </si>
  <si>
    <t>Sandusky - Liberty Center of Sandusky County - Liberty Center - ESap(175)</t>
  </si>
  <si>
    <t>Scioto - Scioto Christian Ministries - ESap(199)</t>
  </si>
  <si>
    <t>Shelby - Bridges CAP - Shelby Positive Alternatives to Homelessness - ESap(1800)</t>
  </si>
  <si>
    <t>Trumbull - Urban League - Amos Christy House - ESap(252)</t>
  </si>
  <si>
    <t>Trumbull - YWCA of Mahoning Valley - PSH(1773)</t>
  </si>
  <si>
    <t>Tuscarawas - Friends of the Homeless - Tuscarawas County Shelter - ESap(341)</t>
  </si>
  <si>
    <t>Van Wert - YWCA of Van Wert County - PSH(1692)</t>
  </si>
  <si>
    <t>Vinton Sojourners Care Network - RHY BCPesap(1375)</t>
  </si>
  <si>
    <t>Vinton - Sojourners Care Network - RHY TLP(1861)</t>
  </si>
  <si>
    <t>Vinton - Sojourners Care Network - TH(857)</t>
  </si>
  <si>
    <t>Vinton - Sojourners Care Network - YHDP Crisis TH(1859)</t>
  </si>
  <si>
    <t>Warren - IHN of Warren County - ESap(224)</t>
  </si>
  <si>
    <t>Warren - IHN of Warren County - ES Overflow(1789)</t>
  </si>
  <si>
    <t>Warren - New Housing Ohio - Bernies Place - ES(386)</t>
  </si>
  <si>
    <t>Wayne - Salvation Army Wooster - Salvation Army Shelter - ESap(226)</t>
  </si>
  <si>
    <t>Client Count</t>
  </si>
  <si>
    <t>Clients in Error Minus Questionable</t>
  </si>
  <si>
    <t>HHs in Error</t>
  </si>
  <si>
    <t>Adams - Adams County Shelter for the Homeless - HCRP - HP(1786)</t>
  </si>
  <si>
    <t>Allen - West Ohio CAP - HCRP HPap(914)</t>
  </si>
  <si>
    <t>Ashland - Appleseed CMHC - HCRP HP(960)</t>
  </si>
  <si>
    <t>Ashland - Appleseed CMHC - HCRP RRH(870)</t>
  </si>
  <si>
    <t>Ashland - Appleseed CMHC - Targeted RRH(1890)</t>
  </si>
  <si>
    <t>Ashland - Salvation Army Kroc Center - AP(1793)</t>
  </si>
  <si>
    <t>Ashtabula - Ashtabula County CHDO - HCRP HPap(1339)</t>
  </si>
  <si>
    <t>Ashtabula - Ashtabula County MHRSB - Hotel/Motel Overflow Voucher - ES(1580)</t>
  </si>
  <si>
    <t>Ashtabula - Catholic Charities of Ashtabula County - HCRP HPap(973)</t>
  </si>
  <si>
    <t>Ashtabula - Catholic Charities of Ashtabula County - Hotel/Motel Overflow Vouchers - ES(1581)</t>
  </si>
  <si>
    <t>Ashtabula - Chautauqua Opportunities, Inc. - SSVF HP(1845)</t>
  </si>
  <si>
    <t>Ashtabula - Family and Community Services - SSVF HP(1855)</t>
  </si>
  <si>
    <t>Ashtabula - Family and Community Services - SSVF RRH(1856)</t>
  </si>
  <si>
    <t>Ashtabula - FrontLine Service - SSVF HP(1924)</t>
  </si>
  <si>
    <t>Ashtabula - FrontLine Service - SSVF RRH(1925)</t>
  </si>
  <si>
    <t>Athens - Integrated Services - HCRP HPap(953)</t>
  </si>
  <si>
    <t>Athens - Integrated Services - YHDP RRH(1860)</t>
  </si>
  <si>
    <t>Athens - Integrated Services - Youth Targeted RRH(1879)</t>
  </si>
  <si>
    <t>Butler - Family Promise - ES(1722)</t>
  </si>
  <si>
    <t>Butler - Family Resource Center - HCRP HPap(1664)</t>
  </si>
  <si>
    <t>Butler - Hope House Rescue Mission - Center of Hope - HCRP HP(1661)</t>
  </si>
  <si>
    <t>Butler - Hope House Rescue Mission - Center of Hope - HCRP RRH(1666)</t>
  </si>
  <si>
    <t>Butler - Hope House Rescue Mission - Hope House - HCRP HP(1660)</t>
  </si>
  <si>
    <t>Butler - Serve City Inc. - HCRP HP(1662)</t>
  </si>
  <si>
    <t>Butler - Talbert House - SSVF HP(1864)</t>
  </si>
  <si>
    <t>Butler - Talbert House - SSVF RRH(1863)</t>
  </si>
  <si>
    <t>Butler - Transitional Living, Inc. - PATH Services Only(1368)</t>
  </si>
  <si>
    <t>Butler - Transitional Living, Inc. - PATH Street Outreach(1367)</t>
  </si>
  <si>
    <t>Carroll - OhioGuideStone - HCRP HP(1870)</t>
  </si>
  <si>
    <t>Carroll - OhioGuideStone - HCRP RRH(1869)</t>
  </si>
  <si>
    <t>Champaign - Residential Administrators, Inc. - HCRP HP(1337)</t>
  </si>
  <si>
    <t>Clark - IHN of Clark County - HCRP HP(949)</t>
  </si>
  <si>
    <t>Clark - IHN of Clark County - Targeted RRH(1878)</t>
  </si>
  <si>
    <t>Clermont - Clermont County Community Services - HCRP HP(926)</t>
  </si>
  <si>
    <t>Clermont - Clermont County Community Services - Youth Targeted RRH(1921)</t>
  </si>
  <si>
    <t>Clermont - GCBHS - PATH Services Only(1772)</t>
  </si>
  <si>
    <t>Clermont - GCBHS - PATH Street Outreach(1771)</t>
  </si>
  <si>
    <t>Clermont - Lifepoint Solutions - HCRP HPap(924)</t>
  </si>
  <si>
    <t>Clermont - Lifepoint Solutions - Youth Targeted RRH(1922)</t>
  </si>
  <si>
    <t>Clinton - Clinton County Services for the Homeless - HCRP HP(955)</t>
  </si>
  <si>
    <t>Columbiana - Community Action Agency of Columbiana - BoS - SSVF HP(1181)</t>
  </si>
  <si>
    <t>Columbiana - Community Action Agency of Columbiana - HCRP HPap(879)</t>
  </si>
  <si>
    <t>Columbiana - Community Action Agency of Columbiana - Mahoning County - SSVF HP(1330)</t>
  </si>
  <si>
    <t>Columbiana - Community Action Agency of Columbiana - Mahoning County - SSVF RRH(1331)</t>
  </si>
  <si>
    <t>Coshocton - Knohoco Ashland CAC - HCRP HP(998)</t>
  </si>
  <si>
    <t>Coshocton - Knohoco Ashland CAC - HCRP RRH(997)</t>
  </si>
  <si>
    <t>Darke -  Miami Valley Community Action Partnership - HCRP HP(920)</t>
  </si>
  <si>
    <t>Defiance - Maumee Valley Guidance Center - SSVF HP(1182)</t>
  </si>
  <si>
    <t>Defiance - Maumee Valley Guidance Center - SSVF RRH(860)</t>
  </si>
  <si>
    <t>Defiance - Northwestern Ohio CAC - HCRP HP(934)</t>
  </si>
  <si>
    <t>Defiance - Northwestern Ohio CAC - Richland Place - PH(115)</t>
  </si>
  <si>
    <t>Defiance - Raven's Care - Hotel/motel overflow vouchers - ES(1748)</t>
  </si>
  <si>
    <t>Delaware - Salvation Army Columbus Area Services - HCRP HPap(957)</t>
  </si>
  <si>
    <t>Delaware - Salvation Army Columbus Area Services - SSVF HP(1319)</t>
  </si>
  <si>
    <t>Delaware - Salvation Army Columbus Area Services - Youth Counts - HCRP - HP(1696)</t>
  </si>
  <si>
    <t>Delaware - Salvation Army Columbus Area Services - Youth Counts - HCRP - RRH(959)</t>
  </si>
  <si>
    <t>Erie - VOA of Ohio and Indiana - HCRP HP(908)</t>
  </si>
  <si>
    <t>Fairfield - Lancaster Fairfield CAA - HCRP HP(894)</t>
  </si>
  <si>
    <t>Fairfield - LSS of Fairfield County - SSVF HP(1356)</t>
  </si>
  <si>
    <t>Fayette - CAC of Fayette County - HCRP HP(970)</t>
  </si>
  <si>
    <t>Fayette - CAC of Fayette County - Motel Voucher- ES(172)</t>
  </si>
  <si>
    <t>Fulton - Delta Open Door - TH(1166)</t>
  </si>
  <si>
    <t>Gallia - Integrated Services - HCRP HPap(1865)</t>
  </si>
  <si>
    <t>Gallia - Integrated Services - HCRP RRH(1866)</t>
  </si>
  <si>
    <t>Gallia - Integrated Services - YHDP RRH(1905)</t>
  </si>
  <si>
    <t>Geauga - Family and Community Services - SSVF HP(1670)</t>
  </si>
  <si>
    <t>Geauga - Family and Community Services - SSVF RRH(1672)</t>
  </si>
  <si>
    <t>Geauga - Family and Community Services - Youth Targeted RRH(1907)</t>
  </si>
  <si>
    <t>Greene - Miami Valley Community Action Partnership - HCRP HPap(951)</t>
  </si>
  <si>
    <t>Greene - Miami Valley Community Action Partnership - HCRP RRH(950)</t>
  </si>
  <si>
    <t>Greene - MVCAP - Targeted RRH(1887)</t>
  </si>
  <si>
    <t>Greene - St. Vincent de Paul - SSVF HP(1848)</t>
  </si>
  <si>
    <t>Greene - St. Vincent de Paul - SSVF RRH(1628)</t>
  </si>
  <si>
    <t>Hancock - Findlay Hope House for the Homeless - HCRP HPap(939)</t>
  </si>
  <si>
    <t>Hancock - Findlay Hope House for the Homeless - HCRP RRH(938)</t>
  </si>
  <si>
    <t>Hancock - HHWP Community Action Commission - HCRP HPap(912)</t>
  </si>
  <si>
    <t>Hancock - HHWP Community Action Commission - HCRP RRH(911)</t>
  </si>
  <si>
    <t>Harrison - Jefferson County CAC - HCRP HP(1874)</t>
  </si>
  <si>
    <t>Harrison - Jefferson County CAC - HCRP RRH(1873)</t>
  </si>
  <si>
    <t>Highland - CAC of Fayette County - HCRP HP(972)</t>
  </si>
  <si>
    <t>Hocking - Integrated Services - HCRP HPap(1007)</t>
  </si>
  <si>
    <t>Holmes - Knohoco Ashland CAC - HCRP HP(996)</t>
  </si>
  <si>
    <t>Holmes - Knohoco Ashland CAC - HCRP RRH(995)</t>
  </si>
  <si>
    <t>Huron - Catholic Charities Diocese of Toledo - HCRP HP(904)</t>
  </si>
  <si>
    <t>Huron - Catholic Charities Diocese of Toledo - HCRP RRH(903)</t>
  </si>
  <si>
    <t>Jackson - Integrated Services - HCRP HPap(1005)</t>
  </si>
  <si>
    <t>Jackson - Integrated Services - HCRP RRH(1006)</t>
  </si>
  <si>
    <t>Jackson - Integrated Services - YHDP RRH(1904)</t>
  </si>
  <si>
    <t>Jefferson - Coleman Professional Services - Beacon House Drop-In Center - SOap(1697)</t>
  </si>
  <si>
    <t>Jefferson - Jefferson County CAC - HCRP HPap(883)</t>
  </si>
  <si>
    <t>Jefferson - Urban Mission Ministries - War Memorial Women &amp; Children's Shelter - ES(1730)</t>
  </si>
  <si>
    <t>Knox - Behavioral Healthcare Partners of Central Ohio - HCRP HP(991)</t>
  </si>
  <si>
    <t>Knox - Behavioral Healthcare Partners of Central Ohio - HCRP RRH(990)</t>
  </si>
  <si>
    <t>Knox - Knohoco Ashland CAC - HCRP HP(999)</t>
  </si>
  <si>
    <t>Lake - Ecumenical Shelter Network - Senior Hope House - TH(1928)</t>
  </si>
  <si>
    <t>Lake - Extended Housing, Inc. - PATH Services Only(1365)</t>
  </si>
  <si>
    <t>Lake - Extended Housing, Inc. - PATH Street Outreach(1364)</t>
  </si>
  <si>
    <t>Lake - FrontLine Service - SSVF HP(1690)</t>
  </si>
  <si>
    <t>Lake - Lifeline, Inc. - HCRP HPap(1358)</t>
  </si>
  <si>
    <t>Lake - Lifeline, Inc. - Targeted RRH(1892)</t>
  </si>
  <si>
    <t>Lawrence - Ironton Lawrence CAO - HCRP HP(987)</t>
  </si>
  <si>
    <t>Lawrence Gallia - VOA Kentucky - SSVF HP(1183)</t>
  </si>
  <si>
    <t>Lawrence Gallia - VOA Mid-States - SSVF RRH(1097)</t>
  </si>
  <si>
    <t>Licking - Behavioral Healthcare Partners of Central Ohio - HCRP HP(993)</t>
  </si>
  <si>
    <t>Licking - Licking County Coalition for Housing - HCRP HP(896)</t>
  </si>
  <si>
    <t>Licking - Licking County Coalition for Housing - SSVF HP(1185)</t>
  </si>
  <si>
    <t>Licking - Salvation Army of Licking County - HCRP HP(1019)</t>
  </si>
  <si>
    <t>Logan - Residential Administrators, Inc. - HCRP HPap(1335)</t>
  </si>
  <si>
    <t>Lorain - Catholic Charities Corporation - St. Elizabeth's Center - AP(1851)</t>
  </si>
  <si>
    <t>Lorain - Family and Community Services - SSVF HP(1186)</t>
  </si>
  <si>
    <t>Lorain - Neighborhood Alliance - PATH Services Only(1372)</t>
  </si>
  <si>
    <t>Lorain - Neighborhood Alliance - PATH Street Outreach(1371)</t>
  </si>
  <si>
    <t>Lorain - Nord Center - HCRP HP(958)</t>
  </si>
  <si>
    <t>Lorain - Nord Center - Targeted RRH(1891)</t>
  </si>
  <si>
    <t>Lucas - GLCAP - SSVF HP(1307)</t>
  </si>
  <si>
    <t>Lucas - GLCAP - SSVF RRH(1306)</t>
  </si>
  <si>
    <t>Madison - Bridges CAP - HCRP HP(947)</t>
  </si>
  <si>
    <t>Mahoning - Family and Community Services - SSVF HP(1327)</t>
  </si>
  <si>
    <t>Marion - Marion Area Counseling Center - HCRP HP(910)</t>
  </si>
  <si>
    <t>Medina - Family and Community Services - SSVF HP(1669)</t>
  </si>
  <si>
    <t>Medina - Family and Community Services - SSVF RRH(1671)</t>
  </si>
  <si>
    <t>Medina - Medina MHA - HCRP HPap(961)</t>
  </si>
  <si>
    <t>Medina - Medina MHA - HCRP RRH(871)</t>
  </si>
  <si>
    <t>Meigs - Integrated Services - HCRP HPap(1009)</t>
  </si>
  <si>
    <t>Meigs - Integrated Services - YHDP RRH(1903)</t>
  </si>
  <si>
    <t>Miami - Family Abuse Shelter of Miami County - HCRP HP(918)</t>
  </si>
  <si>
    <t>Miami - Family Abuse Shelter of Miami County - Region 13 Targeted RRH(1877)</t>
  </si>
  <si>
    <t>Montgomery - Equitas Health - BoS HOPWA PHP - Services Only(1698)</t>
  </si>
  <si>
    <t>Montgomery - Equitas Health - BoS HOPWA STRMU - HP(1645)</t>
  </si>
  <si>
    <t>Montgomery - Equitas Health - Montgomery County - HOPWA PHP - Services Only(1699)</t>
  </si>
  <si>
    <t>Montgomery - Equitas Health - Montgomery County - HOPWA STRMU - HP(1646)</t>
  </si>
  <si>
    <t>Morrow - Salvation Army Columbus Area Services - HCRP HPap(967)</t>
  </si>
  <si>
    <t>Morrow - Salvation Army Columbus Area Services - HCRP RRH(964)</t>
  </si>
  <si>
    <t>Muskingum - Muskingum Economic Opportuny Action Group, Inc. - HCRP HPap(1320)</t>
  </si>
  <si>
    <t>Muskingum - Salvation Army of Zanesville - HCRP HP(892)</t>
  </si>
  <si>
    <t>Noble - G.M.N. TriCounty CAC - HCRP HPap(887)</t>
  </si>
  <si>
    <t>Noble - G.M.N. TriCounty CAC - Targeted RRH(1881)</t>
  </si>
  <si>
    <t>Perry - Integrated Services - HCRP HPap(1004)</t>
  </si>
  <si>
    <t>Perry - Integrated Services - HCRP RRH(1003)</t>
  </si>
  <si>
    <t>Pickaway - Pickaway County CAO - HCRP HPap(975)</t>
  </si>
  <si>
    <t>Pike - CAC of Pike County - HCRP HPap(983)</t>
  </si>
  <si>
    <t>Portage - Coleman Professional Services - HCRP RRH(902)</t>
  </si>
  <si>
    <t>Portage - Coleman Professional Services - Targeted RRH(1880)</t>
  </si>
  <si>
    <t>Portage - Family and Community Services - Ravenna - HCRP HP(941)</t>
  </si>
  <si>
    <t>Portage - Family and Community Services - SSVF HP(1254)</t>
  </si>
  <si>
    <t>Portage - Family and Community Services - Targeted RRH(1906)</t>
  </si>
  <si>
    <t>Portage - Family and Community Services - Trumbull County - SSVF HP(1255)</t>
  </si>
  <si>
    <t>Portage - Family and Community Services - Trumbull County - SSVF RRH(1111)</t>
  </si>
  <si>
    <t>Preble - Community Action Partnership of Greater Dayton - HCRP HP(945)</t>
  </si>
  <si>
    <t>Preble - Home is the Foundation - Homelessness Prevention - HP(409)</t>
  </si>
  <si>
    <t>Richland - Catholic Charities Diocese of Toledo - HCRP HPap(1015)</t>
  </si>
  <si>
    <t>Richland - First Call 211 - AP(1808)</t>
  </si>
  <si>
    <t>Richland - Harmony House Homeless Services - HCRP HP(906)</t>
  </si>
  <si>
    <t>Ross - Ross County Community Action - HCRP HP(979)</t>
  </si>
  <si>
    <t>Sandusky - GLCAP - AP(1829)</t>
  </si>
  <si>
    <t>Sandusky - GLCAP - HCRP HP(935)</t>
  </si>
  <si>
    <t>Sandusky - GLCAP - HUD RRH(1854)</t>
  </si>
  <si>
    <t>Sandusky - GLCAP - SSVF HP(1178)</t>
  </si>
  <si>
    <t>Sandusky County Share and Care Center - Services Only - AP(1778)</t>
  </si>
  <si>
    <t>Scioto - Scioto Christian Ministries - HCRP HP(989)</t>
  </si>
  <si>
    <t>Shelby - Bridges CAP - HCRP RRH(1853)</t>
  </si>
  <si>
    <t>Shelby - Family Abuse Shelter of Miami County - HCRP HP(1677)</t>
  </si>
  <si>
    <t>Shelby - Family Abuse Shelter of Miami County - HCRP RRH(1676)</t>
  </si>
  <si>
    <t>Stark - Family and Community Services - SSVF HP(1700)</t>
  </si>
  <si>
    <t>Stark - Family and Community Services - SSVF RRH(1701)</t>
  </si>
  <si>
    <t>Trumbull - Humility of Mary Housing - HCRP HPap(976)</t>
  </si>
  <si>
    <t>Trumbull - Humility of Mary Housing - SO(1765)</t>
  </si>
  <si>
    <t>Trumbull - Humility of Mary Housing - Targeted RRH(1917)</t>
  </si>
  <si>
    <t>Trumbull - Trumbull County MH&amp;RB - HCRP RRH(1359)</t>
  </si>
  <si>
    <t>Trumbull - YWCA of Mahoning Valley - Services Only(1739)</t>
  </si>
  <si>
    <t>Tuscarawas - Friends of the Homeless - HCRP HP(1872)</t>
  </si>
  <si>
    <t>Tuscarawas - Friends of the Homeless - HCRP RRH(1871)</t>
  </si>
  <si>
    <t>Tuscarawas - HARCATUS Tri-County CAO - HCRP HPap(881)</t>
  </si>
  <si>
    <t>Union - Salvation Army Columbus Area Services - HCRP HPap(963)</t>
  </si>
  <si>
    <t>Union - Salvation Army Columbus Area Services - Senior Assistance Program - HP(758)</t>
  </si>
  <si>
    <t>Unsheltered Clients - OUTREACH(1695)</t>
  </si>
  <si>
    <t>Vinton - Integrated Services - HCRP HPap(1867)</t>
  </si>
  <si>
    <t>Vinton - Integrated Services - HCRP RRH(1868)</t>
  </si>
  <si>
    <t>Vinton - Integrated Services - YHDP RRH(1902)</t>
  </si>
  <si>
    <t>Vinton - Sojourners Care Network - YHDP SSO(1858)</t>
  </si>
  <si>
    <t>Vinton Sojourners Care Network - RHY BCPp(1384)</t>
  </si>
  <si>
    <t>Warren - Community Resources - Hotel/Motel Overflow Voucher - ES(1857)</t>
  </si>
  <si>
    <t>Warren - Warren IHN - Youth Targeted RRH(1923)</t>
  </si>
  <si>
    <t>Warren - Warren MHA - HCRP HP(932)</t>
  </si>
  <si>
    <t>Warren - Warren MHA - Region 14 Targeted RRH(1876)</t>
  </si>
  <si>
    <t>Washington - Morgan Counties CAP - SSVF HP(1260)</t>
  </si>
  <si>
    <t>Washington - Washington Morgan CAP - HCRP HPap(981)</t>
  </si>
  <si>
    <t>Washington - Washington Morgan CAP - HCRP RRH(901)</t>
  </si>
  <si>
    <t>Wayne - One Eighty - HCRP HPap(965)</t>
  </si>
  <si>
    <t>Wayne - One Eighty - Targeted RRH(1889)</t>
  </si>
  <si>
    <t>zzColumbiana - Columbiana County MHC - PATH Street Outreach(1361)</t>
  </si>
  <si>
    <t>zzFayette - CAC of Fayette County - CAC Transitional Housing - TH(24)</t>
  </si>
  <si>
    <t>zzPortage - Portage MHA - Portage Shelter Plus Care II - PSH(1002)</t>
  </si>
  <si>
    <t>Preliminary Rank</t>
  </si>
  <si>
    <t>Grantee Name</t>
  </si>
  <si>
    <t>Project Name</t>
  </si>
  <si>
    <t>Project Type</t>
  </si>
  <si>
    <t>Project Evaluation Score</t>
  </si>
  <si>
    <t>PH</t>
  </si>
  <si>
    <t>TH</t>
  </si>
  <si>
    <t>SH</t>
  </si>
  <si>
    <t>Appleseed Rapid Housing - RRH(1637)</t>
  </si>
  <si>
    <t>Appleseed Community Mental Health Center, Inc.</t>
  </si>
  <si>
    <t>Reigns of Renewal - RRH - DV(1559)</t>
  </si>
  <si>
    <t>Almost Home - RRH(1779)</t>
  </si>
  <si>
    <t xml:space="preserve">VOA of Ohio and Indiana </t>
  </si>
  <si>
    <t>RRH Reallocation - RRH(1766)</t>
  </si>
  <si>
    <t>Licking County Coalition for Housing</t>
  </si>
  <si>
    <t>Miami County Family - RRH(1678)</t>
  </si>
  <si>
    <t xml:space="preserve">Family Abuse Shelter of Miami County </t>
  </si>
  <si>
    <t>Crossroads Supportive housing program - TH(134)</t>
  </si>
  <si>
    <t>Miami Valley Community Action Partnership</t>
  </si>
  <si>
    <t>Harding Place Transitional Housing - TH(157)</t>
  </si>
  <si>
    <t>One Stop TH Program - THap(138)</t>
  </si>
  <si>
    <t>LCCH - TH(251)</t>
  </si>
  <si>
    <t>Women's Campus Project - TH(124)</t>
  </si>
  <si>
    <t>Portage Area Transitional Housing 3 - TH(91)</t>
  </si>
  <si>
    <t>Coleman Professional Services</t>
  </si>
  <si>
    <t>Beacon House Safe Haven - SH(559)</t>
  </si>
  <si>
    <t>Allen Shelter Plus Care Vouchers - PSH(413)</t>
  </si>
  <si>
    <t>Beginning Anew - PSH(1347)</t>
  </si>
  <si>
    <t>Ashtabula SPC Vouchers - PSH(170)</t>
  </si>
  <si>
    <t>Athens Serenity Village SAMI Shelter Plus Care - PSH(376)</t>
  </si>
  <si>
    <t>Athens Shelter Plus Care - Tenant Based SPC - PSH(150)</t>
  </si>
  <si>
    <t>Charles Place - PSH(1780)</t>
  </si>
  <si>
    <t>Graham Drive Family Housing - PSH(864)</t>
  </si>
  <si>
    <t>St. Vincent DePaul PSH</t>
  </si>
  <si>
    <t>PHSS Program - PSH(542)</t>
  </si>
  <si>
    <t>Permanent Housing for persons with disabilities - PSH(34)</t>
  </si>
  <si>
    <t>Project Woman of Springfield and Clark County</t>
  </si>
  <si>
    <t>Family Violence Prevention Center of Greene County, Inc.</t>
  </si>
  <si>
    <t>Ironton Lawrence County Area CAO, Inc.</t>
  </si>
  <si>
    <t>YWCA of Elyria</t>
  </si>
  <si>
    <t>Family &amp; Community Services, Inc.</t>
  </si>
  <si>
    <t>Warren Metropolitan Housing Authority</t>
  </si>
  <si>
    <t>Allen Metropolitan Housing Authority</t>
  </si>
  <si>
    <t>Ashtabula County Mental Health and Recovery Services Board</t>
  </si>
  <si>
    <t>Athens Metropolitan Housing Authority</t>
  </si>
  <si>
    <t>Integrated Services for Behavioral Health</t>
  </si>
  <si>
    <t>Butler County, Ohio</t>
  </si>
  <si>
    <t>City of Springfield, Ohio</t>
  </si>
  <si>
    <t>Interfaith Hospitality Network of Springfield</t>
  </si>
  <si>
    <t>Columbiana County Mental Health Clinic dba The Counseling Center</t>
  </si>
  <si>
    <t>Columbiana Metropolitan Housing Authority</t>
  </si>
  <si>
    <t>Columbiana Free Choice II The Counseling Center- PSH(31)</t>
  </si>
  <si>
    <t>Columbiana MHA Shelter Plus Care I - PSH(1099)</t>
  </si>
  <si>
    <t>Northwest Ohio Community Action Commission</t>
  </si>
  <si>
    <t>NOCAC PSH(1740)</t>
  </si>
  <si>
    <t>The Salvation Army, a New York Corporation</t>
  </si>
  <si>
    <t>Delaware Permanent Supportive Housing for Families - PSH(332)</t>
  </si>
  <si>
    <t>Lutheran Social Services</t>
  </si>
  <si>
    <t>Shelter Plus Care for Singles - PSH(692)</t>
  </si>
  <si>
    <t>Community Action Commission of Fayette County</t>
  </si>
  <si>
    <t xml:space="preserve"> Fayette Landing - PSH(1751)</t>
  </si>
  <si>
    <t>Fayette Shelter Plus Care - PSH(726)</t>
  </si>
  <si>
    <t>Fayette Metropolitan Housing Authority</t>
  </si>
  <si>
    <t>Geauga County Board of Mental Health &amp; Recovery Services</t>
  </si>
  <si>
    <t>SPC Geauga County TRA - PSH(106)</t>
  </si>
  <si>
    <t>Findlay Hope House for the Homeless, Inc</t>
  </si>
  <si>
    <t>Able Housing - PSH(778)</t>
  </si>
  <si>
    <t>Hocking Metropolitan Housing Authority</t>
  </si>
  <si>
    <t>Hocking Shelter Plus Care - PSH(418)</t>
  </si>
  <si>
    <t>Region 17 Tenant Based - PSH(1757)</t>
  </si>
  <si>
    <t>Jefferson County Community Action Council</t>
  </si>
  <si>
    <t>Supportive Housing Program</t>
  </si>
  <si>
    <t>Knox Metropolitan Housing Authority</t>
  </si>
  <si>
    <t>Knox County TRA - PSH(369)</t>
  </si>
  <si>
    <t>Lake County Alcohol, Drug Addiction and Mental Health Services Board</t>
  </si>
  <si>
    <t>McKinley Grove SPC - PSH(1038)</t>
  </si>
  <si>
    <t>Lawrence County Port Authority</t>
  </si>
  <si>
    <t>Lawrence County One Stop - PSH(752)</t>
  </si>
  <si>
    <t>Licking Metropolitan Housing Authority</t>
  </si>
  <si>
    <t>Licking Shelter Plus Care - PSH(148)</t>
  </si>
  <si>
    <t>Shelter Plus Care Chronic - PSH(729)</t>
  </si>
  <si>
    <t>Shelter Plus Care Vouchers 2 - PSH(707)</t>
  </si>
  <si>
    <t>Mental Health, Drug and Alcohol Services Board (Logan &amp; Champaign)</t>
  </si>
  <si>
    <t>Family Housing - PSH(722)</t>
  </si>
  <si>
    <t>Mad River/Park - PSH(445)</t>
  </si>
  <si>
    <t>Residential Administrators, Inc. - PSH(97)</t>
  </si>
  <si>
    <t>Residential Administrators, Inc.</t>
  </si>
  <si>
    <t>HM Housing Development Corp</t>
  </si>
  <si>
    <t>Faith House II - PSH(392)</t>
  </si>
  <si>
    <t>Lorain County Board of Mental Health</t>
  </si>
  <si>
    <t>Lorain Shelter Plus Care - PSH(137)</t>
  </si>
  <si>
    <t>New Sunrise Properties, Inc.</t>
  </si>
  <si>
    <t>Supportive Housing - PSH(167)</t>
  </si>
  <si>
    <t>Women In Secure Housing - PSH(257)</t>
  </si>
  <si>
    <t>Medina County Alcohol, Drug Addiction and Mental Health Board</t>
  </si>
  <si>
    <t>Northland II - PSH(724)</t>
  </si>
  <si>
    <t>Medina Metropolitan Housing Authority</t>
  </si>
  <si>
    <t>Medina County TRA - PSH(528)</t>
  </si>
  <si>
    <t>Family Abuse Shelter of Miami County, Inc.</t>
  </si>
  <si>
    <t>Family Abuse Shelter - PSH(1679)</t>
  </si>
  <si>
    <t>Tri-County Board of Recovery &amp; Mental Health Services</t>
  </si>
  <si>
    <t>Miami County SPC - PSH(301)</t>
  </si>
  <si>
    <t>Coleman Professional Services - PSH(714)</t>
  </si>
  <si>
    <t>Ravenna Permanent Supportive - White House - VET - PSH(753)</t>
  </si>
  <si>
    <t>Portage Metropolitan Housing Authority</t>
  </si>
  <si>
    <t>Portage Shelter Plus Care - PSH(114)</t>
  </si>
  <si>
    <t>Preble County Mental Health and Recovery Board</t>
  </si>
  <si>
    <t>Prestwick Square II - PSH(1088)</t>
  </si>
  <si>
    <t>Prestwick Square - PSH(730)</t>
  </si>
  <si>
    <t>The Center for Individual and Family Services</t>
  </si>
  <si>
    <t>Center for Individual and Family Services - Next Step - PSH(1673)</t>
  </si>
  <si>
    <t>Great Lakes CAP</t>
  </si>
  <si>
    <t>Joey's Landing - PSH(145)</t>
  </si>
  <si>
    <t>Alcohol, Drug Addiction &amp; Mental Health Services Board of Tuscarawas and Carroll Counties</t>
  </si>
  <si>
    <t>Recovery Begins at Home - PSH(1787)</t>
  </si>
  <si>
    <t>Tuscarawas County  TRA</t>
  </si>
  <si>
    <t>Mental Health &amp; Recovery Board of Union County</t>
  </si>
  <si>
    <t>I'm Home - PSH(61)</t>
  </si>
  <si>
    <t>Union County Shelter Plus Care - PSH(715)</t>
  </si>
  <si>
    <t>Sojourners Care Network</t>
  </si>
  <si>
    <t>Generation Now PSH</t>
  </si>
  <si>
    <t>New Housing Ohio, Inc.</t>
  </si>
  <si>
    <t>Warren County Permanent Supportive Housing - PSH(762)</t>
  </si>
  <si>
    <t>City of Marietta, Ohio/PHA</t>
  </si>
  <si>
    <t>Marietta Washington Shelter Plus Care - PSH(142)</t>
  </si>
  <si>
    <t>OneEighty, inc</t>
  </si>
  <si>
    <t>PSH Plus Care - PSH(1579) (full project combined)</t>
  </si>
  <si>
    <r>
      <t xml:space="preserve">Lake SPC Combined </t>
    </r>
    <r>
      <rPr>
        <i/>
        <sz val="10"/>
        <color rgb="FF000000"/>
        <rFont val="Arial"/>
        <family val="2"/>
      </rPr>
      <t>(consolidated grant)</t>
    </r>
  </si>
  <si>
    <r>
      <t xml:space="preserve">Jefferson County PSH </t>
    </r>
    <r>
      <rPr>
        <i/>
        <sz val="10"/>
        <color rgb="FF000000"/>
        <rFont val="Arial"/>
        <family val="2"/>
      </rPr>
      <t>(consolidated grant)</t>
    </r>
  </si>
  <si>
    <r>
      <t xml:space="preserve">Sandusky - GLCAP - PSH Consolidated </t>
    </r>
    <r>
      <rPr>
        <i/>
        <sz val="10"/>
        <color rgb="FF000000"/>
        <rFont val="Arial"/>
        <family val="2"/>
      </rPr>
      <t>(consolidated grant)</t>
    </r>
  </si>
  <si>
    <r>
      <t xml:space="preserve">Trumbull Shelter Plus Care Vouchers </t>
    </r>
    <r>
      <rPr>
        <i/>
        <sz val="10"/>
        <color rgb="FF000000"/>
        <rFont val="Arial"/>
        <family val="2"/>
      </rPr>
      <t>(consolidated grant)</t>
    </r>
  </si>
  <si>
    <r>
      <t xml:space="preserve">Springfield Shelter Plus Care 1 </t>
    </r>
    <r>
      <rPr>
        <i/>
        <sz val="10"/>
        <color rgb="FF000000"/>
        <rFont val="Arial"/>
        <family val="2"/>
      </rPr>
      <t>(consolidated grant)</t>
    </r>
  </si>
  <si>
    <r>
      <t xml:space="preserve">PSH Butler County </t>
    </r>
    <r>
      <rPr>
        <i/>
        <sz val="10"/>
        <color rgb="FF000000"/>
        <rFont val="Arial"/>
        <family val="2"/>
      </rPr>
      <t>(consolidated grant)</t>
    </r>
  </si>
  <si>
    <t>Battered Women's Shelter of Summit and Medina Counties</t>
  </si>
  <si>
    <t>DV Bonus RRH Project for Ohio BoSCoC</t>
  </si>
  <si>
    <t>YHDP RRH</t>
  </si>
  <si>
    <t>Region 9 RRH</t>
  </si>
  <si>
    <t>Youth Crisis Transitional Housing</t>
  </si>
  <si>
    <t xml:space="preserve">Youth Crisis Response Team </t>
  </si>
  <si>
    <t>SSO</t>
  </si>
  <si>
    <t>Stable Futures</t>
  </si>
  <si>
    <t>Trumbull Mental Health and Recovery Board</t>
  </si>
  <si>
    <t>Appeal submitted and granted. Program documents reviewed and scored for Housing First</t>
  </si>
  <si>
    <t>Notes</t>
  </si>
  <si>
    <t>Appeal submitted and granted. Unit utilization corrected and score revised. Entries from ES/streets corrected; score remained the same.</t>
  </si>
  <si>
    <t xml:space="preserve">Appeal submitted and granted. Program documents reviewed and scored for Housing First and Chronic Prioritization. </t>
  </si>
  <si>
    <t>Appeal submitted and not granted</t>
  </si>
  <si>
    <t xml:space="preserve">Appeal submitted and granted. HMIS DQ corrected and score revised accordingly. </t>
  </si>
  <si>
    <t xml:space="preserve">Appeal submitted and granted. Project Evaluation items reviewed, but scores not changed.  </t>
  </si>
  <si>
    <t xml:space="preserve">Appeal submitted and granted. Program documents reviewed and scored for Chronic Prioritization. </t>
  </si>
  <si>
    <t xml:space="preserve">Appeal submitted and not granted. Project evaluation item corrected, score revised. </t>
  </si>
  <si>
    <t xml:space="preserve">Appeal submitted and granted. Program documents reviewed and scored for Housing First. APR data reviewed and scored for requested project evaluation item. </t>
  </si>
  <si>
    <t>*cells with text/numbers in red font indicates that the reported performance and/or score changed from the preliminary project evaluation report. Reasons for changes, if based on appeal, are noted in Column AS. Generally, reasons would include a correction being made, or an appeal granted.</t>
  </si>
  <si>
    <t>Warren - Warren MHA Shelter Plus Care (consolidated)</t>
  </si>
  <si>
    <t>Mental Health Drug and Alcohol Services Board - Logan Champaign Housing - PSH(462)</t>
  </si>
  <si>
    <t>Permanent Supportive Housing</t>
  </si>
  <si>
    <t>Warren Shelter Plus Care - PSH (consolidated)</t>
  </si>
  <si>
    <t>GLCAP Rapid Re-Housing Conversion</t>
  </si>
  <si>
    <t>Destination HOME - PSH(771)</t>
  </si>
  <si>
    <t>Supportive Opportunities and Services - TH - DV(30)</t>
  </si>
  <si>
    <t>Funding Request</t>
  </si>
  <si>
    <t>COHHIO</t>
  </si>
  <si>
    <t>HMIS</t>
  </si>
  <si>
    <t>Transitions - TH</t>
  </si>
  <si>
    <t>Estimated Annual Renewal Demand Amount</t>
  </si>
  <si>
    <t>YWCA Hamilton</t>
  </si>
  <si>
    <t>Goodman Place PSH</t>
  </si>
  <si>
    <t>Findlay Hope House for the Homeless</t>
  </si>
  <si>
    <t>Able Housing Expansion</t>
  </si>
  <si>
    <t>Washington Morgan CAP</t>
  </si>
  <si>
    <t>Region 8 RRH</t>
  </si>
  <si>
    <t>ODVN</t>
  </si>
  <si>
    <t>ODVN RRH</t>
  </si>
  <si>
    <t>Fayette CAC</t>
  </si>
  <si>
    <t>Empowerment Center</t>
  </si>
  <si>
    <t>YYA Dedicated</t>
  </si>
  <si>
    <t>Fairfield Co. only CoC PSH</t>
  </si>
  <si>
    <t>Only PSH Richland Co.</t>
  </si>
  <si>
    <t>Serves 10 people</t>
  </si>
  <si>
    <t>Meets ES gap</t>
  </si>
  <si>
    <t>2 PSH Projects Preble - other project in Tier 1</t>
  </si>
  <si>
    <t>TH in Greene - DV</t>
  </si>
  <si>
    <t>Hancock County - Region 11</t>
  </si>
  <si>
    <t>Butler County - Region 14</t>
  </si>
  <si>
    <t>Region 8</t>
  </si>
  <si>
    <t>NEW</t>
  </si>
  <si>
    <t>DV - NEW</t>
  </si>
  <si>
    <t>2019 CoC Competition Final Project Ranking - for FY2019 CoC Competition</t>
  </si>
  <si>
    <t>CoC Planning</t>
  </si>
  <si>
    <t>Award</t>
  </si>
  <si>
    <t>Updated with Tier 1 Awards, 1.15.20</t>
  </si>
  <si>
    <t>n/a</t>
  </si>
  <si>
    <t>Tier 2 Projects</t>
  </si>
  <si>
    <t>not announced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</si>
</sst>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164" formatCode="#,##0.#%"/>
    <numFmt numFmtId="165" formatCode="0.#"/>
    <numFmt numFmtId="166" formatCode="0.0%"/>
    <numFmt numFmtId="167" formatCode="&quot;$&quot;#,##0"/>
    <numFmt numFmtId="168" formatCode="m\/d\/yyyy"/>
    <numFmt numFmtId="169" formatCode="#,##0%"/>
    <numFmt numFmtId="170" formatCode="##############"/>
    <numFmt numFmtId="171" formatCode="###0"/>
    <numFmt numFmtId="172" formatCode="0.0"/>
    <numFmt numFmtId="173" formatCode="_([$$-409]* #,##0_);_([$$-409]* \(#,##0\);_([$$-409]* &quot;-&quot;??_);_(@_)"/>
    <numFmt numFmtId="174" formatCode="&quot;$&quot;#,##0.00"/>
  </numFmts>
  <fonts count="43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 tint="4.9989318521683403E-2"/>
      <name val="Arial"/>
      <family val="2"/>
    </font>
    <font>
      <i/>
      <sz val="10"/>
      <color rgb="FF000000"/>
      <name val="Arial"/>
      <family val="2"/>
    </font>
    <font>
      <b/>
      <sz val="14"/>
      <name val="Arial Narrow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63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B4C6E7"/>
        <bgColor rgb="FF000000"/>
      </patternFill>
    </fill>
  </fills>
  <borders count="2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22"/>
      </right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22"/>
      </left>
      <right/>
      <top/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2" fillId="0" borderId="0"/>
    <xf numFmtId="0" fontId="28" fillId="0" borderId="0"/>
    <xf numFmtId="44" fontId="40" fillId="0" borderId="0" applyFont="0" applyFill="0" applyBorder="0" applyAlignment="0" applyProtection="0"/>
  </cellStyleXfs>
  <cellXfs count="300">
    <xf numFmtId="0" fontId="0" fillId="0" borderId="0" xfId="0"/>
    <xf numFmtId="0" fontId="3" fillId="2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wrapText="1"/>
    </xf>
    <xf numFmtId="49" fontId="6" fillId="7" borderId="1" xfId="0" applyNumberFormat="1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" fontId="5" fillId="7" borderId="1" xfId="0" applyNumberFormat="1" applyFont="1" applyFill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49" fontId="7" fillId="6" borderId="0" xfId="0" applyNumberFormat="1" applyFont="1" applyFill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7" fillId="6" borderId="5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left" wrapText="1"/>
    </xf>
    <xf numFmtId="0" fontId="6" fillId="7" borderId="3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 wrapText="1"/>
    </xf>
    <xf numFmtId="1" fontId="5" fillId="7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9" fontId="5" fillId="7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14" fillId="8" borderId="9" xfId="0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/>
    </xf>
    <xf numFmtId="166" fontId="5" fillId="7" borderId="8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18" fillId="8" borderId="9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7" fontId="5" fillId="7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/>
    <xf numFmtId="49" fontId="6" fillId="7" borderId="11" xfId="0" applyNumberFormat="1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4" fontId="5" fillId="7" borderId="11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9" fontId="5" fillId="7" borderId="11" xfId="0" applyNumberFormat="1" applyFont="1" applyFill="1" applyBorder="1" applyAlignment="1">
      <alignment horizontal="center"/>
    </xf>
    <xf numFmtId="164" fontId="18" fillId="8" borderId="14" xfId="0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 wrapText="1"/>
    </xf>
    <xf numFmtId="164" fontId="5" fillId="7" borderId="11" xfId="0" applyNumberFormat="1" applyFont="1" applyFill="1" applyBorder="1" applyAlignment="1">
      <alignment horizontal="center" wrapText="1"/>
    </xf>
    <xf numFmtId="1" fontId="5" fillId="7" borderId="11" xfId="0" applyNumberFormat="1" applyFont="1" applyFill="1" applyBorder="1" applyAlignment="1">
      <alignment horizontal="center" wrapText="1"/>
    </xf>
    <xf numFmtId="0" fontId="5" fillId="9" borderId="11" xfId="0" applyFont="1" applyFill="1" applyBorder="1" applyAlignment="1">
      <alignment horizontal="center"/>
    </xf>
    <xf numFmtId="167" fontId="5" fillId="7" borderId="11" xfId="0" applyNumberFormat="1" applyFont="1" applyFill="1" applyBorder="1" applyAlignment="1">
      <alignment horizontal="center"/>
    </xf>
    <xf numFmtId="166" fontId="5" fillId="7" borderId="11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49" fontId="6" fillId="11" borderId="10" xfId="0" applyNumberFormat="1" applyFont="1" applyFill="1" applyBorder="1" applyAlignment="1">
      <alignment horizontal="left" wrapText="1"/>
    </xf>
    <xf numFmtId="0" fontId="17" fillId="10" borderId="10" xfId="0" applyFont="1" applyFill="1" applyBorder="1" applyAlignment="1">
      <alignment horizontal="center"/>
    </xf>
    <xf numFmtId="9" fontId="17" fillId="10" borderId="10" xfId="0" applyNumberFormat="1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9" fontId="12" fillId="10" borderId="10" xfId="0" applyNumberFormat="1" applyFont="1" applyFill="1" applyBorder="1" applyAlignment="1">
      <alignment horizontal="center"/>
    </xf>
    <xf numFmtId="0" fontId="12" fillId="10" borderId="10" xfId="0" applyFont="1" applyFill="1" applyBorder="1" applyAlignment="1">
      <alignment horizontal="left"/>
    </xf>
    <xf numFmtId="10" fontId="17" fillId="10" borderId="10" xfId="0" applyNumberFormat="1" applyFont="1" applyFill="1" applyBorder="1" applyAlignment="1">
      <alignment horizontal="center"/>
    </xf>
    <xf numFmtId="10" fontId="12" fillId="10" borderId="10" xfId="0" applyNumberFormat="1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6" fontId="17" fillId="10" borderId="10" xfId="0" applyNumberFormat="1" applyFont="1" applyFill="1" applyBorder="1" applyAlignment="1">
      <alignment horizontal="center"/>
    </xf>
    <xf numFmtId="166" fontId="17" fillId="10" borderId="10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left" wrapText="1"/>
    </xf>
    <xf numFmtId="167" fontId="17" fillId="10" borderId="1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left" wrapText="1"/>
    </xf>
    <xf numFmtId="164" fontId="5" fillId="7" borderId="8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9" fontId="21" fillId="0" borderId="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0" fillId="10" borderId="10" xfId="0" applyFill="1" applyBorder="1"/>
    <xf numFmtId="166" fontId="0" fillId="10" borderId="10" xfId="0" applyNumberFormat="1" applyFill="1" applyBorder="1"/>
    <xf numFmtId="10" fontId="0" fillId="10" borderId="10" xfId="0" applyNumberFormat="1" applyFill="1" applyBorder="1"/>
    <xf numFmtId="0" fontId="12" fillId="10" borderId="10" xfId="0" applyFont="1" applyFill="1" applyBorder="1"/>
    <xf numFmtId="9" fontId="0" fillId="10" borderId="10" xfId="0" applyNumberFormat="1" applyFill="1" applyBorder="1"/>
    <xf numFmtId="3" fontId="0" fillId="10" borderId="10" xfId="0" applyNumberFormat="1" applyFill="1" applyBorder="1"/>
    <xf numFmtId="166" fontId="17" fillId="0" borderId="1" xfId="0" applyNumberFormat="1" applyFont="1" applyBorder="1" applyAlignment="1">
      <alignment horizontal="center"/>
    </xf>
    <xf numFmtId="0" fontId="23" fillId="13" borderId="0" xfId="1" applyFont="1" applyFill="1" applyAlignment="1">
      <alignment horizontal="center" vertical="center" wrapText="1"/>
    </xf>
    <xf numFmtId="166" fontId="23" fillId="13" borderId="0" xfId="1" applyNumberFormat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/>
    <xf numFmtId="0" fontId="16" fillId="0" borderId="0" xfId="1" applyFont="1" applyAlignment="1">
      <alignment horizontal="center"/>
    </xf>
    <xf numFmtId="166" fontId="16" fillId="0" borderId="0" xfId="1" applyNumberFormat="1" applyFont="1" applyAlignment="1">
      <alignment horizontal="center"/>
    </xf>
    <xf numFmtId="0" fontId="2" fillId="0" borderId="0" xfId="1"/>
    <xf numFmtId="0" fontId="24" fillId="0" borderId="0" xfId="1" applyFont="1"/>
    <xf numFmtId="0" fontId="24" fillId="0" borderId="0" xfId="1" applyFont="1" applyAlignment="1">
      <alignment horizontal="center"/>
    </xf>
    <xf numFmtId="166" fontId="24" fillId="0" borderId="0" xfId="1" applyNumberFormat="1" applyFont="1" applyAlignment="1">
      <alignment horizontal="center"/>
    </xf>
    <xf numFmtId="0" fontId="25" fillId="0" borderId="0" xfId="1" applyFont="1"/>
    <xf numFmtId="0" fontId="2" fillId="0" borderId="0" xfId="1" applyAlignment="1">
      <alignment horizontal="center"/>
    </xf>
    <xf numFmtId="166" fontId="2" fillId="0" borderId="0" xfId="1" applyNumberFormat="1" applyAlignment="1">
      <alignment horizontal="center"/>
    </xf>
    <xf numFmtId="0" fontId="3" fillId="7" borderId="0" xfId="2" applyFont="1" applyFill="1" applyAlignment="1">
      <alignment vertical="center"/>
    </xf>
    <xf numFmtId="0" fontId="12" fillId="0" borderId="0" xfId="2"/>
    <xf numFmtId="0" fontId="8" fillId="7" borderId="0" xfId="2" applyFont="1" applyFill="1" applyAlignment="1">
      <alignment vertical="center"/>
    </xf>
    <xf numFmtId="9" fontId="8" fillId="7" borderId="0" xfId="2" applyNumberFormat="1" applyFont="1" applyFill="1" applyAlignment="1">
      <alignment vertical="center"/>
    </xf>
    <xf numFmtId="49" fontId="8" fillId="7" borderId="15" xfId="2" applyNumberFormat="1" applyFont="1" applyFill="1" applyBorder="1" applyAlignment="1">
      <alignment horizontal="left"/>
    </xf>
    <xf numFmtId="169" fontId="8" fillId="7" borderId="1" xfId="2" applyNumberFormat="1" applyFont="1" applyFill="1" applyBorder="1" applyAlignment="1">
      <alignment horizontal="center"/>
    </xf>
    <xf numFmtId="9" fontId="8" fillId="7" borderId="1" xfId="2" applyNumberFormat="1" applyFont="1" applyFill="1" applyBorder="1" applyAlignment="1">
      <alignment horizontal="center"/>
    </xf>
    <xf numFmtId="0" fontId="12" fillId="0" borderId="0" xfId="2" applyFont="1"/>
    <xf numFmtId="9" fontId="12" fillId="0" borderId="0" xfId="2" applyNumberFormat="1" applyFont="1"/>
    <xf numFmtId="49" fontId="23" fillId="12" borderId="1" xfId="2" applyNumberFormat="1" applyFont="1" applyFill="1" applyBorder="1" applyAlignment="1">
      <alignment horizontal="center" vertical="center" wrapText="1"/>
    </xf>
    <xf numFmtId="168" fontId="23" fillId="12" borderId="1" xfId="2" applyNumberFormat="1" applyFont="1" applyFill="1" applyBorder="1" applyAlignment="1">
      <alignment horizontal="center" vertical="center" wrapText="1"/>
    </xf>
    <xf numFmtId="9" fontId="23" fillId="12" borderId="1" xfId="2" applyNumberFormat="1" applyFont="1" applyFill="1" applyBorder="1" applyAlignment="1">
      <alignment horizontal="center" vertical="center" wrapText="1"/>
    </xf>
    <xf numFmtId="0" fontId="27" fillId="12" borderId="0" xfId="2" applyFont="1" applyFill="1" applyAlignment="1">
      <alignment vertical="center"/>
    </xf>
    <xf numFmtId="0" fontId="29" fillId="13" borderId="0" xfId="3" applyFont="1" applyFill="1" applyAlignment="1">
      <alignment horizontal="center" vertical="center"/>
    </xf>
    <xf numFmtId="170" fontId="29" fillId="13" borderId="0" xfId="3" applyNumberFormat="1" applyFont="1" applyFill="1" applyAlignment="1">
      <alignment horizontal="center" vertical="center"/>
    </xf>
    <xf numFmtId="171" fontId="29" fillId="13" borderId="0" xfId="3" applyNumberFormat="1" applyFont="1" applyFill="1" applyAlignment="1">
      <alignment horizontal="center" vertical="center"/>
    </xf>
    <xf numFmtId="166" fontId="29" fillId="13" borderId="0" xfId="3" applyNumberFormat="1" applyFont="1" applyFill="1" applyAlignment="1">
      <alignment horizontal="center" vertical="center"/>
    </xf>
    <xf numFmtId="0" fontId="28" fillId="0" borderId="0" xfId="3"/>
    <xf numFmtId="0" fontId="16" fillId="14" borderId="16" xfId="3" applyFont="1" applyFill="1" applyBorder="1"/>
    <xf numFmtId="170" fontId="16" fillId="14" borderId="16" xfId="3" applyNumberFormat="1" applyFont="1" applyFill="1" applyBorder="1"/>
    <xf numFmtId="171" fontId="16" fillId="14" borderId="16" xfId="3" applyNumberFormat="1" applyFont="1" applyFill="1" applyBorder="1"/>
    <xf numFmtId="166" fontId="26" fillId="14" borderId="16" xfId="3" applyNumberFormat="1" applyFont="1" applyFill="1" applyBorder="1"/>
    <xf numFmtId="0" fontId="26" fillId="14" borderId="16" xfId="3" applyFont="1" applyFill="1" applyBorder="1"/>
    <xf numFmtId="0" fontId="16" fillId="14" borderId="0" xfId="3" applyFont="1" applyFill="1"/>
    <xf numFmtId="170" fontId="16" fillId="14" borderId="0" xfId="3" applyNumberFormat="1" applyFont="1" applyFill="1"/>
    <xf numFmtId="171" fontId="16" fillId="14" borderId="0" xfId="3" applyNumberFormat="1" applyFont="1" applyFill="1"/>
    <xf numFmtId="166" fontId="26" fillId="14" borderId="0" xfId="3" applyNumberFormat="1" applyFont="1" applyFill="1"/>
    <xf numFmtId="0" fontId="26" fillId="14" borderId="0" xfId="3" applyFont="1" applyFill="1"/>
    <xf numFmtId="0" fontId="0" fillId="0" borderId="0" xfId="0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49" fontId="8" fillId="7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9" fillId="15" borderId="16" xfId="1" applyFont="1" applyFill="1" applyBorder="1" applyAlignment="1">
      <alignment horizontal="center" vertical="center" textRotation="48" wrapText="1"/>
    </xf>
    <xf numFmtId="0" fontId="19" fillId="15" borderId="17" xfId="1" applyFont="1" applyFill="1" applyBorder="1" applyAlignment="1">
      <alignment horizontal="center" vertical="center" textRotation="48" wrapText="1"/>
    </xf>
    <xf numFmtId="0" fontId="1" fillId="0" borderId="0" xfId="1" applyFont="1"/>
    <xf numFmtId="0" fontId="31" fillId="0" borderId="0" xfId="1" applyFont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3" fillId="0" borderId="0" xfId="1" applyFont="1" applyAlignment="1">
      <alignment vertical="center"/>
    </xf>
    <xf numFmtId="0" fontId="33" fillId="0" borderId="0" xfId="1" applyFont="1" applyAlignment="1">
      <alignment horizontal="center" vertical="center"/>
    </xf>
    <xf numFmtId="9" fontId="34" fillId="7" borderId="1" xfId="0" applyNumberFormat="1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166" fontId="35" fillId="7" borderId="1" xfId="0" applyNumberFormat="1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166" fontId="36" fillId="0" borderId="0" xfId="0" applyNumberFormat="1" applyFont="1" applyAlignment="1">
      <alignment horizontal="center"/>
    </xf>
    <xf numFmtId="9" fontId="35" fillId="7" borderId="1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164" fontId="35" fillId="7" borderId="1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35" fillId="7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39" fillId="7" borderId="1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 wrapText="1"/>
    </xf>
    <xf numFmtId="164" fontId="5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/>
    </xf>
    <xf numFmtId="172" fontId="5" fillId="7" borderId="1" xfId="0" applyNumberFormat="1" applyFont="1" applyFill="1" applyBorder="1" applyAlignment="1">
      <alignment horizontal="center"/>
    </xf>
    <xf numFmtId="172" fontId="39" fillId="7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0" fillId="0" borderId="0" xfId="0" applyNumberFormat="1"/>
    <xf numFmtId="0" fontId="0" fillId="0" borderId="10" xfId="0" applyBorder="1" applyAlignment="1">
      <alignment horizontal="center"/>
    </xf>
    <xf numFmtId="167" fontId="0" fillId="0" borderId="0" xfId="0" applyNumberFormat="1"/>
    <xf numFmtId="0" fontId="12" fillId="13" borderId="10" xfId="0" applyFont="1" applyFill="1" applyBorder="1" applyAlignment="1" applyProtection="1">
      <alignment horizontal="left" vertical="center" wrapText="1"/>
      <protection locked="0"/>
    </xf>
    <xf numFmtId="49" fontId="8" fillId="12" borderId="10" xfId="0" applyNumberFormat="1" applyFont="1" applyFill="1" applyBorder="1" applyAlignment="1">
      <alignment horizontal="left" wrapText="1"/>
    </xf>
    <xf numFmtId="0" fontId="12" fillId="13" borderId="10" xfId="0" applyFont="1" applyFill="1" applyBorder="1" applyAlignment="1">
      <alignment horizontal="center"/>
    </xf>
    <xf numFmtId="0" fontId="0" fillId="13" borderId="0" xfId="0" applyFill="1"/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12" fillId="13" borderId="0" xfId="0" applyFont="1" applyFill="1"/>
    <xf numFmtId="0" fontId="0" fillId="16" borderId="0" xfId="0" applyFill="1"/>
    <xf numFmtId="0" fontId="12" fillId="16" borderId="0" xfId="0" applyFont="1" applyFill="1"/>
    <xf numFmtId="174" fontId="0" fillId="0" borderId="0" xfId="0" applyNumberFormat="1"/>
    <xf numFmtId="0" fontId="0" fillId="0" borderId="10" xfId="0" applyFill="1" applyBorder="1" applyAlignment="1">
      <alignment horizontal="center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0" fillId="0" borderId="0" xfId="0" applyFill="1"/>
    <xf numFmtId="167" fontId="12" fillId="16" borderId="0" xfId="0" applyNumberFormat="1" applyFont="1" applyFill="1"/>
    <xf numFmtId="167" fontId="12" fillId="0" borderId="0" xfId="0" applyNumberFormat="1" applyFont="1" applyFill="1"/>
    <xf numFmtId="49" fontId="42" fillId="0" borderId="0" xfId="1" applyNumberFormat="1" applyFont="1" applyAlignment="1">
      <alignment horizontal="left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167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6" fillId="13" borderId="10" xfId="0" applyFont="1" applyFill="1" applyBorder="1" applyAlignment="1" applyProtection="1">
      <alignment horizontal="left" vertical="center" wrapText="1"/>
      <protection locked="0"/>
    </xf>
    <xf numFmtId="49" fontId="16" fillId="13" borderId="10" xfId="0" applyNumberFormat="1" applyFont="1" applyFill="1" applyBorder="1" applyAlignment="1">
      <alignment horizontal="left" wrapText="1"/>
    </xf>
    <xf numFmtId="0" fontId="16" fillId="13" borderId="0" xfId="0" applyFont="1" applyFill="1"/>
    <xf numFmtId="167" fontId="16" fillId="13" borderId="16" xfId="0" applyNumberFormat="1" applyFont="1" applyFill="1" applyBorder="1"/>
    <xf numFmtId="0" fontId="16" fillId="13" borderId="10" xfId="0" applyFont="1" applyFill="1" applyBorder="1"/>
    <xf numFmtId="49" fontId="16" fillId="12" borderId="10" xfId="0" applyNumberFormat="1" applyFont="1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7" fontId="0" fillId="0" borderId="0" xfId="0" applyNumberFormat="1" applyFill="1"/>
    <xf numFmtId="49" fontId="16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167" fontId="33" fillId="0" borderId="0" xfId="1" applyNumberFormat="1" applyFont="1" applyAlignment="1">
      <alignment vertical="center"/>
    </xf>
    <xf numFmtId="0" fontId="16" fillId="16" borderId="20" xfId="0" applyFont="1" applyFill="1" applyBorder="1" applyAlignment="1">
      <alignment horizontal="center"/>
    </xf>
    <xf numFmtId="0" fontId="16" fillId="16" borderId="21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 vertical="center"/>
    </xf>
    <xf numFmtId="0" fontId="12" fillId="16" borderId="20" xfId="0" applyFont="1" applyFill="1" applyBorder="1" applyAlignment="1" applyProtection="1">
      <alignment horizontal="left" vertical="center" wrapText="1"/>
      <protection locked="0"/>
    </xf>
    <xf numFmtId="0" fontId="12" fillId="16" borderId="21" xfId="0" applyFont="1" applyFill="1" applyBorder="1" applyAlignment="1" applyProtection="1">
      <alignment horizontal="left" vertical="center" wrapText="1"/>
      <protection locked="0"/>
    </xf>
    <xf numFmtId="49" fontId="8" fillId="17" borderId="20" xfId="0" applyNumberFormat="1" applyFont="1" applyFill="1" applyBorder="1" applyAlignment="1">
      <alignment horizontal="left" wrapText="1"/>
    </xf>
    <xf numFmtId="49" fontId="8" fillId="17" borderId="21" xfId="0" applyNumberFormat="1" applyFont="1" applyFill="1" applyBorder="1" applyAlignment="1">
      <alignment horizontal="left" wrapText="1"/>
    </xf>
    <xf numFmtId="0" fontId="12" fillId="16" borderId="20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 wrapText="1"/>
    </xf>
    <xf numFmtId="0" fontId="38" fillId="0" borderId="0" xfId="0" applyFont="1" applyAlignment="1">
      <alignment wrapText="1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6" borderId="19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wrapText="1"/>
    </xf>
    <xf numFmtId="172" fontId="4" fillId="6" borderId="1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9" fillId="18" borderId="17" xfId="0" applyFont="1" applyFill="1" applyBorder="1" applyAlignment="1">
      <alignment horizontal="center" vertical="center" textRotation="48" wrapText="1"/>
    </xf>
    <xf numFmtId="167" fontId="16" fillId="0" borderId="22" xfId="1" applyNumberFormat="1" applyFont="1" applyFill="1" applyBorder="1"/>
    <xf numFmtId="167" fontId="16" fillId="0" borderId="22" xfId="0" applyNumberFormat="1" applyFont="1" applyFill="1" applyBorder="1"/>
    <xf numFmtId="167" fontId="12" fillId="0" borderId="22" xfId="0" applyNumberFormat="1" applyFont="1" applyBorder="1"/>
    <xf numFmtId="167" fontId="0" fillId="0" borderId="22" xfId="0" applyNumberFormat="1" applyBorder="1"/>
    <xf numFmtId="167" fontId="0" fillId="0" borderId="22" xfId="0" applyNumberFormat="1" applyFill="1" applyBorder="1"/>
    <xf numFmtId="167" fontId="0" fillId="16" borderId="23" xfId="0" applyNumberFormat="1" applyFill="1" applyBorder="1"/>
    <xf numFmtId="167" fontId="0" fillId="16" borderId="24" xfId="0" applyNumberFormat="1" applyFill="1" applyBorder="1"/>
    <xf numFmtId="167" fontId="0" fillId="13" borderId="25" xfId="0" applyNumberFormat="1" applyFill="1" applyBorder="1"/>
    <xf numFmtId="6" fontId="16" fillId="13" borderId="25" xfId="0" applyNumberFormat="1" applyFont="1" applyFill="1" applyBorder="1"/>
    <xf numFmtId="167" fontId="16" fillId="13" borderId="25" xfId="0" applyNumberFormat="1" applyFont="1" applyFill="1" applyBorder="1"/>
    <xf numFmtId="167" fontId="0" fillId="0" borderId="16" xfId="0" applyNumberFormat="1" applyBorder="1" applyAlignment="1">
      <alignment vertical="center" wrapText="1"/>
    </xf>
    <xf numFmtId="167" fontId="0" fillId="0" borderId="16" xfId="0" applyNumberFormat="1" applyBorder="1"/>
    <xf numFmtId="167" fontId="0" fillId="0" borderId="16" xfId="0" applyNumberFormat="1" applyFill="1" applyBorder="1"/>
    <xf numFmtId="167" fontId="16" fillId="0" borderId="16" xfId="0" applyNumberFormat="1" applyFont="1" applyFill="1" applyBorder="1"/>
    <xf numFmtId="167" fontId="12" fillId="13" borderId="16" xfId="0" applyNumberFormat="1" applyFont="1" applyFill="1" applyBorder="1" applyAlignment="1">
      <alignment vertical="center"/>
    </xf>
    <xf numFmtId="0" fontId="16" fillId="13" borderId="16" xfId="0" applyFont="1" applyFill="1" applyBorder="1" applyAlignment="1">
      <alignment horizontal="center"/>
    </xf>
    <xf numFmtId="0" fontId="16" fillId="13" borderId="16" xfId="0" applyFont="1" applyFill="1" applyBorder="1" applyAlignment="1" applyProtection="1">
      <alignment horizontal="left" vertical="center" wrapText="1"/>
      <protection locked="0"/>
    </xf>
    <xf numFmtId="49" fontId="16" fillId="13" borderId="16" xfId="0" applyNumberFormat="1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167" fontId="12" fillId="16" borderId="26" xfId="0" applyNumberFormat="1" applyFont="1" applyFill="1" applyBorder="1" applyAlignment="1">
      <alignment horizontal="center" vertical="center"/>
    </xf>
    <xf numFmtId="167" fontId="12" fillId="16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/>
    <xf numFmtId="167" fontId="41" fillId="0" borderId="0" xfId="4" applyNumberFormat="1" applyFont="1"/>
    <xf numFmtId="173" fontId="41" fillId="0" borderId="0" xfId="4" applyNumberFormat="1" applyFont="1"/>
    <xf numFmtId="167" fontId="41" fillId="0" borderId="0" xfId="0" applyNumberFormat="1" applyFont="1" applyFill="1" applyBorder="1" applyAlignment="1">
      <alignment horizontal="center"/>
    </xf>
  </cellXfs>
  <cellStyles count="5">
    <cellStyle name="Currency" xfId="4" builtinId="4"/>
    <cellStyle name="Normal" xfId="0" builtinId="0"/>
    <cellStyle name="Normal 2" xfId="1" xr:uid="{D91494ED-0CD0-1A4B-98F0-9831985E7242}"/>
    <cellStyle name="Normal 3" xfId="2" xr:uid="{99FECAA3-E52D-544E-BC03-5C65358EF099}"/>
    <cellStyle name="Normal 4" xfId="3" xr:uid="{2E7392B1-BE49-4147-954E-FE28F0E8AC1B}"/>
  </cellStyles>
  <dxfs count="8"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0.0%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###0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###0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0" formatCode="##############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8F2C2-1758-CB46-8AAB-C89D5C0BF7FF}" name="Table1" displayName="Table1" ref="A1:F457" totalsRowShown="0" headerRowDxfId="7" dataDxfId="6">
  <sortState ref="A2:F457">
    <sortCondition ref="A1:A457"/>
  </sortState>
  <tableColumns count="6">
    <tableColumn id="1" xr3:uid="{CA4BDE2F-F92C-8144-93E4-0C69E8B433D8}" name="Provider" dataDxfId="5"/>
    <tableColumn id="2" xr3:uid="{26B08B0B-0EE5-E744-B16E-C0F941EB7F33}" name="Client Count" dataDxfId="4"/>
    <tableColumn id="3" xr3:uid="{16310303-9CFF-7440-8526-068D0E4EA069}" name="Clients in Error Minus Questionable" dataDxfId="3"/>
    <tableColumn id="4" xr3:uid="{0E07CB07-1DE2-6043-84BD-0A3A25469BC1}" name="HHs in Error" dataDxfId="2"/>
    <tableColumn id="5" xr3:uid="{CC45474D-F1CE-C645-A4D0-6FC7D7B6CA81}" name="Percent" dataDxfId="1">
      <calculatedColumnFormula>(Table1[[#This Row],[Clients in Error Minus Questionable]]+Table1[[#This Row],[HHs in Error]])/Table1[[#This Row],[Client Count]]</calculatedColumnFormula>
    </tableColumn>
    <tableColumn id="6" xr3:uid="{E8EAD383-CE56-F448-8B46-9DB25A610EC2}" name="Points" dataDxfId="0">
      <calculatedColumnFormula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57AB-297C-544D-A66A-4A0F200D6643}">
  <sheetPr>
    <pageSetUpPr fitToPage="1"/>
  </sheetPr>
  <dimension ref="A1:J101"/>
  <sheetViews>
    <sheetView tabSelected="1" zoomScale="110" zoomScaleNormal="110" workbookViewId="0">
      <pane ySplit="3" topLeftCell="A4" activePane="bottomLeft" state="frozen"/>
      <selection pane="bottomLeft" activeCell="J87" sqref="J87:J97"/>
    </sheetView>
  </sheetViews>
  <sheetFormatPr baseColWidth="10" defaultRowHeight="13"/>
  <cols>
    <col min="1" max="1" width="9" style="162" customWidth="1"/>
    <col min="2" max="2" width="34.83203125" customWidth="1"/>
    <col min="3" max="3" width="24" customWidth="1"/>
    <col min="4" max="4" width="7.83203125" style="162" customWidth="1"/>
    <col min="5" max="5" width="10.83203125" style="162" hidden="1" customWidth="1"/>
    <col min="6" max="6" width="11.5" bestFit="1" customWidth="1"/>
    <col min="7" max="7" width="13" style="214" customWidth="1"/>
    <col min="8" max="8" width="12.33203125" customWidth="1"/>
    <col min="9" max="9" width="24.33203125" hidden="1" customWidth="1"/>
  </cols>
  <sheetData>
    <row r="1" spans="1:9" s="175" customFormat="1" ht="35" customHeight="1">
      <c r="A1" s="173" t="s">
        <v>833</v>
      </c>
      <c r="B1" s="174"/>
      <c r="D1" s="176"/>
      <c r="E1" s="176"/>
      <c r="G1" s="249"/>
    </row>
    <row r="2" spans="1:9" s="175" customFormat="1" ht="20" customHeight="1">
      <c r="A2" s="230" t="s">
        <v>836</v>
      </c>
      <c r="B2" s="174"/>
      <c r="D2" s="176"/>
      <c r="E2" s="176"/>
      <c r="G2" s="249"/>
    </row>
    <row r="3" spans="1:9" s="172" customFormat="1" ht="96" customHeight="1">
      <c r="A3" s="170" t="s">
        <v>646</v>
      </c>
      <c r="B3" s="170" t="s">
        <v>647</v>
      </c>
      <c r="C3" s="171" t="s">
        <v>648</v>
      </c>
      <c r="D3" s="171" t="s">
        <v>649</v>
      </c>
      <c r="E3" s="171" t="s">
        <v>650</v>
      </c>
      <c r="F3" s="171" t="s">
        <v>806</v>
      </c>
      <c r="G3" s="270" t="s">
        <v>835</v>
      </c>
    </row>
    <row r="4" spans="1:9" ht="28" customHeight="1">
      <c r="A4" s="231">
        <v>1</v>
      </c>
      <c r="B4" s="232" t="s">
        <v>779</v>
      </c>
      <c r="C4" s="232" t="s">
        <v>780</v>
      </c>
      <c r="D4" s="233" t="s">
        <v>651</v>
      </c>
      <c r="E4" s="234">
        <v>200</v>
      </c>
      <c r="F4" s="271">
        <v>1756056</v>
      </c>
      <c r="G4" s="281">
        <v>1733916</v>
      </c>
    </row>
    <row r="5" spans="1:9" ht="28">
      <c r="A5" s="231">
        <v>2</v>
      </c>
      <c r="B5" s="232" t="s">
        <v>705</v>
      </c>
      <c r="C5" s="232" t="s">
        <v>786</v>
      </c>
      <c r="D5" s="233" t="s">
        <v>651</v>
      </c>
      <c r="E5" s="234">
        <v>200</v>
      </c>
      <c r="F5" s="271">
        <v>67767</v>
      </c>
      <c r="G5" s="281">
        <v>68834</v>
      </c>
    </row>
    <row r="6" spans="1:9" ht="28">
      <c r="A6" s="231">
        <v>3</v>
      </c>
      <c r="B6" s="232" t="s">
        <v>757</v>
      </c>
      <c r="C6" s="232" t="s">
        <v>803</v>
      </c>
      <c r="D6" s="233" t="s">
        <v>651</v>
      </c>
      <c r="E6" s="234">
        <v>200</v>
      </c>
      <c r="F6" s="272">
        <v>299608</v>
      </c>
      <c r="G6" s="281">
        <v>302752</v>
      </c>
      <c r="H6" s="214"/>
      <c r="I6" s="223">
        <f>0.06*H6</f>
        <v>0</v>
      </c>
    </row>
    <row r="7" spans="1:9" ht="14">
      <c r="A7" s="231">
        <v>4</v>
      </c>
      <c r="B7" s="232" t="s">
        <v>691</v>
      </c>
      <c r="C7" s="232" t="s">
        <v>781</v>
      </c>
      <c r="D7" s="233" t="s">
        <v>651</v>
      </c>
      <c r="E7" s="234">
        <v>200</v>
      </c>
      <c r="F7" s="271">
        <v>694592</v>
      </c>
      <c r="G7" s="281">
        <v>690548</v>
      </c>
    </row>
    <row r="8" spans="1:9" ht="14">
      <c r="A8" s="231">
        <v>5</v>
      </c>
      <c r="B8" s="232" t="s">
        <v>660</v>
      </c>
      <c r="C8" s="232" t="s">
        <v>782</v>
      </c>
      <c r="D8" s="233" t="s">
        <v>651</v>
      </c>
      <c r="E8" s="234">
        <v>200</v>
      </c>
      <c r="F8" s="271">
        <v>482316</v>
      </c>
      <c r="G8" s="281">
        <v>491124</v>
      </c>
    </row>
    <row r="9" spans="1:9" ht="28">
      <c r="A9" s="231">
        <v>6</v>
      </c>
      <c r="B9" s="232" t="s">
        <v>765</v>
      </c>
      <c r="C9" s="232" t="s">
        <v>783</v>
      </c>
      <c r="D9" s="233" t="s">
        <v>652</v>
      </c>
      <c r="E9" s="234">
        <v>200</v>
      </c>
      <c r="F9" s="271">
        <v>220206</v>
      </c>
      <c r="G9" s="281">
        <v>220206</v>
      </c>
    </row>
    <row r="10" spans="1:9" ht="14">
      <c r="A10" s="231">
        <v>7</v>
      </c>
      <c r="B10" s="232" t="s">
        <v>765</v>
      </c>
      <c r="C10" s="232" t="s">
        <v>784</v>
      </c>
      <c r="D10" s="233" t="s">
        <v>785</v>
      </c>
      <c r="E10" s="234">
        <v>200</v>
      </c>
      <c r="F10" s="271">
        <v>187748</v>
      </c>
      <c r="G10" s="281">
        <v>187748</v>
      </c>
    </row>
    <row r="11" spans="1:9" ht="53" customHeight="1">
      <c r="A11" s="213">
        <v>8</v>
      </c>
      <c r="B11" s="165" t="s">
        <v>728</v>
      </c>
      <c r="C11" s="166" t="s">
        <v>800</v>
      </c>
      <c r="D11" s="164" t="s">
        <v>651</v>
      </c>
      <c r="E11" s="164">
        <v>138</v>
      </c>
      <c r="F11" s="273">
        <v>77068</v>
      </c>
      <c r="G11" s="282">
        <v>78496</v>
      </c>
    </row>
    <row r="12" spans="1:9" ht="28">
      <c r="A12" s="213">
        <v>9</v>
      </c>
      <c r="B12" s="165" t="s">
        <v>728</v>
      </c>
      <c r="C12" s="166" t="s">
        <v>730</v>
      </c>
      <c r="D12" s="164" t="s">
        <v>651</v>
      </c>
      <c r="E12" s="164">
        <v>135</v>
      </c>
      <c r="F12" s="273">
        <v>43128</v>
      </c>
      <c r="G12" s="282">
        <v>43538</v>
      </c>
    </row>
    <row r="13" spans="1:9" ht="28">
      <c r="A13" s="213">
        <v>10</v>
      </c>
      <c r="B13" s="167" t="s">
        <v>705</v>
      </c>
      <c r="C13" s="166" t="s">
        <v>804</v>
      </c>
      <c r="D13" s="164" t="s">
        <v>651</v>
      </c>
      <c r="E13" s="164">
        <v>134.5</v>
      </c>
      <c r="F13" s="273">
        <v>114715</v>
      </c>
      <c r="G13" s="282">
        <v>116406</v>
      </c>
    </row>
    <row r="14" spans="1:9" ht="28">
      <c r="A14" s="213">
        <v>11</v>
      </c>
      <c r="B14" s="165" t="s">
        <v>691</v>
      </c>
      <c r="C14" s="166" t="s">
        <v>678</v>
      </c>
      <c r="D14" s="164" t="s">
        <v>651</v>
      </c>
      <c r="E14" s="164">
        <v>134</v>
      </c>
      <c r="F14" s="273">
        <v>44281</v>
      </c>
      <c r="G14" s="282">
        <v>44161</v>
      </c>
    </row>
    <row r="15" spans="1:9" ht="24" customHeight="1">
      <c r="A15" s="213">
        <v>12</v>
      </c>
      <c r="B15" s="165" t="s">
        <v>737</v>
      </c>
      <c r="C15" s="166" t="s">
        <v>738</v>
      </c>
      <c r="D15" s="164" t="s">
        <v>651</v>
      </c>
      <c r="E15" s="164">
        <v>134</v>
      </c>
      <c r="F15" s="273">
        <v>32081</v>
      </c>
      <c r="G15" s="282">
        <v>32721</v>
      </c>
    </row>
    <row r="16" spans="1:9" ht="29" customHeight="1">
      <c r="A16" s="213">
        <v>13</v>
      </c>
      <c r="B16" s="163" t="s">
        <v>662</v>
      </c>
      <c r="C16" s="166" t="s">
        <v>661</v>
      </c>
      <c r="D16" s="164" t="s">
        <v>651</v>
      </c>
      <c r="E16" s="164">
        <v>132</v>
      </c>
      <c r="F16" s="273">
        <v>113844</v>
      </c>
      <c r="G16" s="282">
        <v>116160</v>
      </c>
    </row>
    <row r="17" spans="1:7" ht="14">
      <c r="A17" s="213">
        <v>14</v>
      </c>
      <c r="B17" s="165" t="s">
        <v>694</v>
      </c>
      <c r="C17" s="166" t="s">
        <v>679</v>
      </c>
      <c r="D17" s="164" t="s">
        <v>651</v>
      </c>
      <c r="E17" s="164">
        <v>132</v>
      </c>
      <c r="F17" s="273">
        <v>22426</v>
      </c>
      <c r="G17" s="282">
        <v>22426</v>
      </c>
    </row>
    <row r="18" spans="1:7" ht="28">
      <c r="A18" s="213">
        <v>15</v>
      </c>
      <c r="B18" s="167" t="s">
        <v>705</v>
      </c>
      <c r="C18" s="166" t="s">
        <v>706</v>
      </c>
      <c r="D18" s="164" t="s">
        <v>651</v>
      </c>
      <c r="E18" s="164">
        <v>132</v>
      </c>
      <c r="F18" s="273">
        <v>145209</v>
      </c>
      <c r="G18" s="282">
        <v>143440</v>
      </c>
    </row>
    <row r="19" spans="1:7" ht="28">
      <c r="A19" s="213">
        <v>16</v>
      </c>
      <c r="B19" s="165" t="s">
        <v>720</v>
      </c>
      <c r="C19" s="166" t="s">
        <v>721</v>
      </c>
      <c r="D19" s="164" t="s">
        <v>651</v>
      </c>
      <c r="E19" s="164">
        <v>129.5</v>
      </c>
      <c r="F19" s="274">
        <v>112997</v>
      </c>
      <c r="G19" s="282">
        <v>115013</v>
      </c>
    </row>
    <row r="20" spans="1:7" ht="28">
      <c r="A20" s="213">
        <v>18</v>
      </c>
      <c r="B20" s="165" t="s">
        <v>655</v>
      </c>
      <c r="C20" s="166" t="s">
        <v>654</v>
      </c>
      <c r="D20" s="164" t="s">
        <v>651</v>
      </c>
      <c r="E20" s="164">
        <v>129.5</v>
      </c>
      <c r="F20" s="275">
        <v>174270</v>
      </c>
      <c r="G20" s="282">
        <v>171150</v>
      </c>
    </row>
    <row r="21" spans="1:7" ht="28">
      <c r="A21" s="213">
        <v>19</v>
      </c>
      <c r="B21" s="165" t="s">
        <v>720</v>
      </c>
      <c r="C21" s="166" t="s">
        <v>773</v>
      </c>
      <c r="D21" s="164" t="s">
        <v>651</v>
      </c>
      <c r="E21" s="164">
        <v>129</v>
      </c>
      <c r="F21" s="274">
        <v>448520</v>
      </c>
      <c r="G21" s="282">
        <v>456764</v>
      </c>
    </row>
    <row r="22" spans="1:7" ht="28">
      <c r="A22" s="213">
        <v>20</v>
      </c>
      <c r="B22" s="165" t="s">
        <v>728</v>
      </c>
      <c r="C22" s="166" t="s">
        <v>729</v>
      </c>
      <c r="D22" s="164" t="s">
        <v>651</v>
      </c>
      <c r="E22" s="164">
        <v>128.5</v>
      </c>
      <c r="F22" s="274">
        <v>137172</v>
      </c>
      <c r="G22" s="282">
        <v>138168</v>
      </c>
    </row>
    <row r="23" spans="1:7" ht="14">
      <c r="A23" s="213">
        <v>21</v>
      </c>
      <c r="B23" s="167" t="s">
        <v>711</v>
      </c>
      <c r="C23" s="166" t="s">
        <v>712</v>
      </c>
      <c r="D23" s="164" t="s">
        <v>651</v>
      </c>
      <c r="E23" s="164">
        <v>128</v>
      </c>
      <c r="F23" s="274">
        <v>220923</v>
      </c>
      <c r="G23" s="282">
        <v>223716</v>
      </c>
    </row>
    <row r="24" spans="1:7" ht="14">
      <c r="A24" s="213">
        <v>22</v>
      </c>
      <c r="B24" s="165" t="s">
        <v>733</v>
      </c>
      <c r="C24" s="166" t="s">
        <v>734</v>
      </c>
      <c r="D24" s="164" t="s">
        <v>651</v>
      </c>
      <c r="E24" s="164">
        <v>128</v>
      </c>
      <c r="F24" s="274">
        <v>35484</v>
      </c>
      <c r="G24" s="282">
        <v>35996</v>
      </c>
    </row>
    <row r="25" spans="1:7" ht="28">
      <c r="A25" s="213">
        <v>23</v>
      </c>
      <c r="B25" s="165" t="s">
        <v>762</v>
      </c>
      <c r="C25" s="166" t="s">
        <v>764</v>
      </c>
      <c r="D25" s="164" t="s">
        <v>651</v>
      </c>
      <c r="E25" s="164">
        <v>128</v>
      </c>
      <c r="F25" s="274">
        <v>42103</v>
      </c>
      <c r="G25" s="282">
        <v>43795</v>
      </c>
    </row>
    <row r="26" spans="1:7" ht="28">
      <c r="A26" s="213">
        <v>24</v>
      </c>
      <c r="B26" s="163" t="s">
        <v>660</v>
      </c>
      <c r="C26" s="166" t="s">
        <v>37</v>
      </c>
      <c r="D26" s="164" t="s">
        <v>651</v>
      </c>
      <c r="E26" s="164">
        <v>127</v>
      </c>
      <c r="F26" s="274">
        <v>708909</v>
      </c>
      <c r="G26" s="282">
        <v>719889</v>
      </c>
    </row>
    <row r="27" spans="1:7" ht="28">
      <c r="A27" s="213">
        <v>25</v>
      </c>
      <c r="B27" s="165" t="s">
        <v>750</v>
      </c>
      <c r="C27" s="166" t="s">
        <v>751</v>
      </c>
      <c r="D27" s="164" t="s">
        <v>651</v>
      </c>
      <c r="E27" s="164">
        <v>127</v>
      </c>
      <c r="F27" s="274">
        <v>431285</v>
      </c>
      <c r="G27" s="282">
        <v>439001</v>
      </c>
    </row>
    <row r="28" spans="1:7" ht="42">
      <c r="A28" s="213">
        <v>26</v>
      </c>
      <c r="B28" s="165" t="s">
        <v>686</v>
      </c>
      <c r="C28" s="166" t="s">
        <v>749</v>
      </c>
      <c r="D28" s="164" t="s">
        <v>651</v>
      </c>
      <c r="E28" s="164">
        <v>127</v>
      </c>
      <c r="F28" s="274">
        <v>13005</v>
      </c>
      <c r="G28" s="282">
        <v>13109</v>
      </c>
    </row>
    <row r="29" spans="1:7" ht="14">
      <c r="A29" s="213">
        <v>27</v>
      </c>
      <c r="B29" s="165" t="s">
        <v>694</v>
      </c>
      <c r="C29" s="166" t="s">
        <v>680</v>
      </c>
      <c r="D29" s="164" t="s">
        <v>651</v>
      </c>
      <c r="E29" s="164">
        <v>126.5</v>
      </c>
      <c r="F29" s="274">
        <v>228379</v>
      </c>
      <c r="G29" s="282">
        <v>230881</v>
      </c>
    </row>
    <row r="30" spans="1:7" ht="27" customHeight="1">
      <c r="A30" s="213">
        <v>28</v>
      </c>
      <c r="B30" s="165" t="s">
        <v>742</v>
      </c>
      <c r="C30" s="166" t="s">
        <v>743</v>
      </c>
      <c r="D30" s="164" t="s">
        <v>651</v>
      </c>
      <c r="E30" s="164">
        <v>126.5</v>
      </c>
      <c r="F30" s="274">
        <v>380934</v>
      </c>
      <c r="G30" s="282">
        <v>387810</v>
      </c>
    </row>
    <row r="31" spans="1:7" ht="28">
      <c r="A31" s="213">
        <v>29</v>
      </c>
      <c r="B31" s="165" t="s">
        <v>670</v>
      </c>
      <c r="C31" s="166" t="s">
        <v>774</v>
      </c>
      <c r="D31" s="164" t="s">
        <v>651</v>
      </c>
      <c r="E31" s="164">
        <v>125.5</v>
      </c>
      <c r="F31" s="274">
        <v>429958</v>
      </c>
      <c r="G31" s="282">
        <v>429070</v>
      </c>
    </row>
    <row r="32" spans="1:7" ht="28">
      <c r="A32" s="213">
        <v>30</v>
      </c>
      <c r="B32" s="165" t="s">
        <v>762</v>
      </c>
      <c r="C32" s="166" t="s">
        <v>763</v>
      </c>
      <c r="D32" s="164" t="s">
        <v>651</v>
      </c>
      <c r="E32" s="164">
        <v>125.5</v>
      </c>
      <c r="F32" s="274">
        <v>65973</v>
      </c>
      <c r="G32" s="282">
        <v>66844</v>
      </c>
    </row>
    <row r="33" spans="1:7" ht="14">
      <c r="A33" s="213">
        <v>31</v>
      </c>
      <c r="B33" s="163" t="s">
        <v>658</v>
      </c>
      <c r="C33" s="166" t="s">
        <v>657</v>
      </c>
      <c r="D33" s="164" t="s">
        <v>651</v>
      </c>
      <c r="E33" s="164">
        <v>125</v>
      </c>
      <c r="F33" s="274">
        <v>257581</v>
      </c>
      <c r="G33" s="282">
        <v>253489</v>
      </c>
    </row>
    <row r="34" spans="1:7" ht="28">
      <c r="A34" s="213">
        <v>32</v>
      </c>
      <c r="B34" s="165" t="s">
        <v>709</v>
      </c>
      <c r="C34" s="166" t="s">
        <v>710</v>
      </c>
      <c r="D34" s="164" t="s">
        <v>651</v>
      </c>
      <c r="E34" s="164">
        <v>124</v>
      </c>
      <c r="F34" s="274">
        <v>99496</v>
      </c>
      <c r="G34" s="282">
        <v>101368</v>
      </c>
    </row>
    <row r="35" spans="1:7" ht="42">
      <c r="A35" s="213">
        <v>33</v>
      </c>
      <c r="B35" s="165" t="s">
        <v>757</v>
      </c>
      <c r="C35" s="166" t="s">
        <v>775</v>
      </c>
      <c r="D35" s="164" t="s">
        <v>651</v>
      </c>
      <c r="E35" s="164">
        <v>124</v>
      </c>
      <c r="F35" s="275">
        <v>753831</v>
      </c>
      <c r="G35" s="282">
        <v>764949</v>
      </c>
    </row>
    <row r="36" spans="1:7" ht="42">
      <c r="A36" s="213">
        <v>34</v>
      </c>
      <c r="B36" s="165" t="s">
        <v>690</v>
      </c>
      <c r="C36" s="166" t="s">
        <v>675</v>
      </c>
      <c r="D36" s="164" t="s">
        <v>651</v>
      </c>
      <c r="E36" s="164">
        <v>123</v>
      </c>
      <c r="F36" s="274">
        <v>40832</v>
      </c>
      <c r="G36" s="282">
        <v>41588</v>
      </c>
    </row>
    <row r="37" spans="1:7" ht="42">
      <c r="A37" s="213">
        <v>35</v>
      </c>
      <c r="B37" s="165" t="s">
        <v>690</v>
      </c>
      <c r="C37" s="166" t="s">
        <v>676</v>
      </c>
      <c r="D37" s="164" t="s">
        <v>651</v>
      </c>
      <c r="E37" s="164">
        <v>123</v>
      </c>
      <c r="F37" s="274">
        <v>272346</v>
      </c>
      <c r="G37" s="282">
        <v>277290</v>
      </c>
    </row>
    <row r="38" spans="1:7" ht="28">
      <c r="A38" s="213">
        <v>36</v>
      </c>
      <c r="B38" s="165" t="s">
        <v>687</v>
      </c>
      <c r="C38" s="166" t="s">
        <v>802</v>
      </c>
      <c r="D38" s="164" t="s">
        <v>651</v>
      </c>
      <c r="E38" s="164">
        <v>123</v>
      </c>
      <c r="F38" s="274">
        <v>223483</v>
      </c>
      <c r="G38" s="282">
        <v>232483</v>
      </c>
    </row>
    <row r="39" spans="1:7" ht="42">
      <c r="A39" s="213">
        <v>37</v>
      </c>
      <c r="B39" s="165" t="s">
        <v>787</v>
      </c>
      <c r="C39" s="166" t="s">
        <v>776</v>
      </c>
      <c r="D39" s="164" t="s">
        <v>651</v>
      </c>
      <c r="E39" s="164">
        <v>122</v>
      </c>
      <c r="F39" s="274">
        <v>956892</v>
      </c>
      <c r="G39" s="282">
        <v>940812</v>
      </c>
    </row>
    <row r="40" spans="1:7" ht="28">
      <c r="A40" s="213">
        <v>38</v>
      </c>
      <c r="B40" s="165" t="s">
        <v>769</v>
      </c>
      <c r="C40" s="166" t="s">
        <v>770</v>
      </c>
      <c r="D40" s="164" t="s">
        <v>651</v>
      </c>
      <c r="E40" s="164">
        <v>122</v>
      </c>
      <c r="F40" s="274">
        <v>40368</v>
      </c>
      <c r="G40" s="282">
        <v>39936</v>
      </c>
    </row>
    <row r="41" spans="1:7" ht="28">
      <c r="A41" s="213">
        <v>39</v>
      </c>
      <c r="B41" s="165" t="s">
        <v>735</v>
      </c>
      <c r="C41" s="166" t="s">
        <v>736</v>
      </c>
      <c r="D41" s="164" t="s">
        <v>651</v>
      </c>
      <c r="E41" s="164">
        <v>121.5</v>
      </c>
      <c r="F41" s="274">
        <v>425479</v>
      </c>
      <c r="G41" s="282">
        <v>433387</v>
      </c>
    </row>
    <row r="42" spans="1:7" ht="28">
      <c r="A42" s="213">
        <v>40</v>
      </c>
      <c r="B42" s="165" t="s">
        <v>682</v>
      </c>
      <c r="C42" s="166" t="s">
        <v>656</v>
      </c>
      <c r="D42" s="164" t="s">
        <v>651</v>
      </c>
      <c r="E42" s="164">
        <v>121</v>
      </c>
      <c r="F42" s="274">
        <v>84207</v>
      </c>
      <c r="G42" s="282">
        <v>85743</v>
      </c>
    </row>
    <row r="43" spans="1:7" ht="28">
      <c r="A43" s="213">
        <v>41</v>
      </c>
      <c r="B43" s="163" t="s">
        <v>685</v>
      </c>
      <c r="C43" s="166" t="s">
        <v>668</v>
      </c>
      <c r="D43" s="164" t="s">
        <v>652</v>
      </c>
      <c r="E43" s="164">
        <v>121</v>
      </c>
      <c r="F43" s="274">
        <v>96994</v>
      </c>
      <c r="G43" s="282">
        <v>96994</v>
      </c>
    </row>
    <row r="44" spans="1:7" ht="28">
      <c r="A44" s="213">
        <v>42</v>
      </c>
      <c r="B44" s="165" t="s">
        <v>685</v>
      </c>
      <c r="C44" s="166" t="s">
        <v>739</v>
      </c>
      <c r="D44" s="164" t="s">
        <v>651</v>
      </c>
      <c r="E44" s="164">
        <v>119.5</v>
      </c>
      <c r="F44" s="274">
        <v>129674</v>
      </c>
      <c r="G44" s="282">
        <v>131782</v>
      </c>
    </row>
    <row r="45" spans="1:7" ht="28">
      <c r="A45" s="213">
        <v>43</v>
      </c>
      <c r="B45" s="165" t="s">
        <v>696</v>
      </c>
      <c r="C45" s="166" t="s">
        <v>698</v>
      </c>
      <c r="D45" s="164" t="s">
        <v>651</v>
      </c>
      <c r="E45" s="164">
        <v>119</v>
      </c>
      <c r="F45" s="274">
        <v>299873</v>
      </c>
      <c r="G45" s="282">
        <v>296549</v>
      </c>
    </row>
    <row r="46" spans="1:7" ht="28">
      <c r="A46" s="213">
        <v>44</v>
      </c>
      <c r="B46" s="165" t="s">
        <v>718</v>
      </c>
      <c r="C46" s="166" t="s">
        <v>719</v>
      </c>
      <c r="D46" s="164" t="s">
        <v>651</v>
      </c>
      <c r="E46" s="164">
        <v>119</v>
      </c>
      <c r="F46" s="274">
        <v>159498</v>
      </c>
      <c r="G46" s="282">
        <v>158718</v>
      </c>
    </row>
    <row r="47" spans="1:7" ht="28">
      <c r="A47" s="213">
        <v>45</v>
      </c>
      <c r="B47" s="167" t="s">
        <v>708</v>
      </c>
      <c r="C47" s="166" t="s">
        <v>707</v>
      </c>
      <c r="D47" s="164" t="s">
        <v>651</v>
      </c>
      <c r="E47" s="164">
        <v>119</v>
      </c>
      <c r="F47" s="274">
        <v>73351</v>
      </c>
      <c r="G47" s="282">
        <v>74671</v>
      </c>
    </row>
    <row r="48" spans="1:7" ht="42">
      <c r="A48" s="213">
        <v>46</v>
      </c>
      <c r="B48" s="165" t="s">
        <v>757</v>
      </c>
      <c r="C48" s="166" t="s">
        <v>126</v>
      </c>
      <c r="D48" s="164" t="s">
        <v>651</v>
      </c>
      <c r="E48" s="164">
        <v>118</v>
      </c>
      <c r="F48" s="275">
        <v>214954</v>
      </c>
      <c r="G48" s="282">
        <v>218114</v>
      </c>
    </row>
    <row r="49" spans="1:7" ht="31" customHeight="1">
      <c r="A49" s="213">
        <v>47</v>
      </c>
      <c r="B49" s="165" t="s">
        <v>732</v>
      </c>
      <c r="C49" s="166" t="s">
        <v>731</v>
      </c>
      <c r="D49" s="164" t="s">
        <v>651</v>
      </c>
      <c r="E49" s="164">
        <v>117.5</v>
      </c>
      <c r="F49" s="274">
        <v>224948</v>
      </c>
      <c r="G49" s="282">
        <v>229042</v>
      </c>
    </row>
    <row r="50" spans="1:7" ht="28">
      <c r="A50" s="213">
        <v>48</v>
      </c>
      <c r="B50" s="165" t="s">
        <v>724</v>
      </c>
      <c r="C50" s="166" t="s">
        <v>727</v>
      </c>
      <c r="D50" s="164" t="s">
        <v>651</v>
      </c>
      <c r="E50" s="164">
        <v>117</v>
      </c>
      <c r="F50" s="274">
        <v>51833</v>
      </c>
      <c r="G50" s="282">
        <v>52769</v>
      </c>
    </row>
    <row r="51" spans="1:7" ht="42">
      <c r="A51" s="213">
        <v>49</v>
      </c>
      <c r="B51" s="165" t="s">
        <v>759</v>
      </c>
      <c r="C51" s="166" t="s">
        <v>760</v>
      </c>
      <c r="D51" s="164" t="s">
        <v>651</v>
      </c>
      <c r="E51" s="164">
        <v>116.5</v>
      </c>
      <c r="F51" s="274">
        <v>181443</v>
      </c>
      <c r="G51" s="282">
        <v>180843</v>
      </c>
    </row>
    <row r="52" spans="1:7" ht="28">
      <c r="A52" s="213">
        <v>50</v>
      </c>
      <c r="B52" s="165" t="s">
        <v>689</v>
      </c>
      <c r="C52" s="166" t="s">
        <v>674</v>
      </c>
      <c r="D52" s="164" t="s">
        <v>651</v>
      </c>
      <c r="E52" s="164">
        <v>116.5</v>
      </c>
      <c r="F52" s="274">
        <v>353102</v>
      </c>
      <c r="G52" s="282">
        <v>349982</v>
      </c>
    </row>
    <row r="53" spans="1:7" ht="14">
      <c r="A53" s="213">
        <v>51</v>
      </c>
      <c r="B53" s="165" t="s">
        <v>687</v>
      </c>
      <c r="C53" s="166" t="s">
        <v>809</v>
      </c>
      <c r="D53" s="164" t="s">
        <v>652</v>
      </c>
      <c r="E53" s="164">
        <v>116.5</v>
      </c>
      <c r="F53" s="274">
        <v>716041</v>
      </c>
      <c r="G53" s="282">
        <v>727537</v>
      </c>
    </row>
    <row r="54" spans="1:7" ht="42">
      <c r="A54" s="213">
        <v>52</v>
      </c>
      <c r="B54" s="165" t="s">
        <v>695</v>
      </c>
      <c r="C54" s="166" t="s">
        <v>681</v>
      </c>
      <c r="D54" s="164" t="s">
        <v>651</v>
      </c>
      <c r="E54" s="164">
        <v>116.5</v>
      </c>
      <c r="F54" s="274">
        <v>41724</v>
      </c>
      <c r="G54" s="282">
        <v>42544</v>
      </c>
    </row>
    <row r="55" spans="1:7" ht="28">
      <c r="A55" s="213">
        <v>53</v>
      </c>
      <c r="B55" s="165" t="s">
        <v>684</v>
      </c>
      <c r="C55" s="166" t="s">
        <v>666</v>
      </c>
      <c r="D55" s="164" t="s">
        <v>652</v>
      </c>
      <c r="E55" s="164">
        <v>116</v>
      </c>
      <c r="F55" s="274">
        <v>149538</v>
      </c>
      <c r="G55" s="282">
        <v>151902</v>
      </c>
    </row>
    <row r="56" spans="1:7" ht="14">
      <c r="A56" s="213">
        <v>54</v>
      </c>
      <c r="B56" s="165" t="s">
        <v>691</v>
      </c>
      <c r="C56" s="166" t="s">
        <v>677</v>
      </c>
      <c r="D56" s="164" t="s">
        <v>651</v>
      </c>
      <c r="E56" s="164">
        <v>116</v>
      </c>
      <c r="F56" s="274">
        <v>75753</v>
      </c>
      <c r="G56" s="282">
        <v>75681</v>
      </c>
    </row>
    <row r="57" spans="1:7" ht="28">
      <c r="A57" s="213">
        <v>55</v>
      </c>
      <c r="B57" s="169" t="s">
        <v>752</v>
      </c>
      <c r="C57" s="166" t="s">
        <v>754</v>
      </c>
      <c r="D57" s="164" t="s">
        <v>651</v>
      </c>
      <c r="E57" s="164">
        <v>115</v>
      </c>
      <c r="F57" s="274">
        <v>139456</v>
      </c>
      <c r="G57" s="282">
        <v>135292</v>
      </c>
    </row>
    <row r="58" spans="1:7" ht="28">
      <c r="A58" s="213">
        <v>56</v>
      </c>
      <c r="B58" s="163" t="s">
        <v>660</v>
      </c>
      <c r="C58" s="166" t="s">
        <v>659</v>
      </c>
      <c r="D58" s="164" t="s">
        <v>651</v>
      </c>
      <c r="E58" s="164">
        <v>114</v>
      </c>
      <c r="F58" s="274">
        <v>67890</v>
      </c>
      <c r="G58" s="282">
        <v>68706</v>
      </c>
    </row>
    <row r="59" spans="1:7" ht="28">
      <c r="A59" s="213">
        <v>57</v>
      </c>
      <c r="B59" s="165" t="s">
        <v>709</v>
      </c>
      <c r="C59" s="166" t="s">
        <v>801</v>
      </c>
      <c r="D59" s="164" t="s">
        <v>651</v>
      </c>
      <c r="E59" s="164">
        <v>113.5</v>
      </c>
      <c r="F59" s="274">
        <v>152419</v>
      </c>
      <c r="G59" s="282">
        <v>154055</v>
      </c>
    </row>
    <row r="60" spans="1:7" ht="28">
      <c r="A60" s="213">
        <v>58</v>
      </c>
      <c r="B60" s="165" t="s">
        <v>724</v>
      </c>
      <c r="C60" s="166" t="s">
        <v>725</v>
      </c>
      <c r="D60" s="164" t="s">
        <v>651</v>
      </c>
      <c r="E60" s="164">
        <v>113.5</v>
      </c>
      <c r="F60" s="274">
        <v>345326</v>
      </c>
      <c r="G60" s="282">
        <v>351794</v>
      </c>
    </row>
    <row r="61" spans="1:7" ht="42">
      <c r="A61" s="213">
        <v>59</v>
      </c>
      <c r="B61" s="165" t="s">
        <v>767</v>
      </c>
      <c r="C61" s="166" t="s">
        <v>768</v>
      </c>
      <c r="D61" s="164" t="s">
        <v>651</v>
      </c>
      <c r="E61" s="164">
        <v>113</v>
      </c>
      <c r="F61" s="274">
        <v>74995</v>
      </c>
      <c r="G61" s="282">
        <v>75859</v>
      </c>
    </row>
    <row r="62" spans="1:7" ht="28">
      <c r="A62" s="213">
        <v>60</v>
      </c>
      <c r="B62" s="165" t="s">
        <v>716</v>
      </c>
      <c r="C62" s="166" t="s">
        <v>717</v>
      </c>
      <c r="D62" s="164" t="s">
        <v>651</v>
      </c>
      <c r="E62" s="164">
        <v>112.5</v>
      </c>
      <c r="F62" s="274">
        <v>143394</v>
      </c>
      <c r="G62" s="282">
        <v>145374</v>
      </c>
    </row>
    <row r="63" spans="1:7" ht="28">
      <c r="A63" s="213">
        <v>61</v>
      </c>
      <c r="B63" s="165" t="s">
        <v>699</v>
      </c>
      <c r="C63" s="166" t="s">
        <v>700</v>
      </c>
      <c r="D63" s="164" t="s">
        <v>651</v>
      </c>
      <c r="E63" s="164">
        <v>112</v>
      </c>
      <c r="F63" s="275">
        <v>292001</v>
      </c>
      <c r="G63" s="282">
        <v>291485</v>
      </c>
    </row>
    <row r="64" spans="1:7" ht="28">
      <c r="A64" s="213">
        <v>62</v>
      </c>
      <c r="B64" s="165" t="s">
        <v>670</v>
      </c>
      <c r="C64" s="166" t="s">
        <v>748</v>
      </c>
      <c r="D64" s="164" t="s">
        <v>651</v>
      </c>
      <c r="E64" s="164">
        <v>112</v>
      </c>
      <c r="F64" s="274">
        <v>283791</v>
      </c>
      <c r="G64" s="282">
        <v>287319</v>
      </c>
    </row>
    <row r="65" spans="1:7" ht="28">
      <c r="A65" s="213">
        <v>63</v>
      </c>
      <c r="B65" s="165" t="s">
        <v>693</v>
      </c>
      <c r="C65" s="166" t="s">
        <v>777</v>
      </c>
      <c r="D65" s="164" t="s">
        <v>651</v>
      </c>
      <c r="E65" s="164">
        <v>111.5</v>
      </c>
      <c r="F65" s="274">
        <v>182639</v>
      </c>
      <c r="G65" s="282">
        <v>151951</v>
      </c>
    </row>
    <row r="66" spans="1:7" ht="28">
      <c r="A66" s="213">
        <v>64</v>
      </c>
      <c r="B66" s="165" t="s">
        <v>686</v>
      </c>
      <c r="C66" s="166" t="s">
        <v>669</v>
      </c>
      <c r="D66" s="164" t="s">
        <v>652</v>
      </c>
      <c r="E66" s="164">
        <v>110.5</v>
      </c>
      <c r="F66" s="274">
        <v>117484</v>
      </c>
      <c r="G66" s="282">
        <v>117484</v>
      </c>
    </row>
    <row r="67" spans="1:7" ht="42">
      <c r="A67" s="213">
        <v>65</v>
      </c>
      <c r="B67" s="165" t="s">
        <v>759</v>
      </c>
      <c r="C67" s="166" t="s">
        <v>761</v>
      </c>
      <c r="D67" s="164" t="s">
        <v>651</v>
      </c>
      <c r="E67" s="164">
        <v>110</v>
      </c>
      <c r="F67" s="274">
        <v>168141</v>
      </c>
      <c r="G67" s="282">
        <v>167409</v>
      </c>
    </row>
    <row r="68" spans="1:7" ht="28">
      <c r="A68" s="213">
        <v>66</v>
      </c>
      <c r="B68" s="163" t="s">
        <v>658</v>
      </c>
      <c r="C68" s="166" t="s">
        <v>663</v>
      </c>
      <c r="D68" s="164" t="s">
        <v>652</v>
      </c>
      <c r="E68" s="164">
        <v>109</v>
      </c>
      <c r="F68" s="274">
        <v>287063</v>
      </c>
      <c r="G68" s="282">
        <v>287063</v>
      </c>
    </row>
    <row r="69" spans="1:7" ht="42">
      <c r="A69" s="213">
        <v>67</v>
      </c>
      <c r="B69" s="165" t="s">
        <v>696</v>
      </c>
      <c r="C69" s="166" t="s">
        <v>697</v>
      </c>
      <c r="D69" s="164" t="s">
        <v>651</v>
      </c>
      <c r="E69" s="164">
        <v>109</v>
      </c>
      <c r="F69" s="274">
        <v>34507</v>
      </c>
      <c r="G69" s="282">
        <v>34195</v>
      </c>
    </row>
    <row r="70" spans="1:7" ht="28">
      <c r="A70" s="213">
        <v>68</v>
      </c>
      <c r="B70" s="165" t="s">
        <v>692</v>
      </c>
      <c r="C70" s="166" t="s">
        <v>778</v>
      </c>
      <c r="D70" s="164" t="s">
        <v>651</v>
      </c>
      <c r="E70" s="164">
        <v>108.5</v>
      </c>
      <c r="F70" s="274">
        <v>529219</v>
      </c>
      <c r="G70" s="282">
        <v>550519</v>
      </c>
    </row>
    <row r="71" spans="1:7" ht="28">
      <c r="A71" s="213">
        <v>69</v>
      </c>
      <c r="B71" s="165" t="s">
        <v>746</v>
      </c>
      <c r="C71" s="166" t="s">
        <v>747</v>
      </c>
      <c r="D71" s="164" t="s">
        <v>651</v>
      </c>
      <c r="E71" s="164">
        <v>108.5</v>
      </c>
      <c r="F71" s="274">
        <v>38774</v>
      </c>
      <c r="G71" s="282">
        <v>39680</v>
      </c>
    </row>
    <row r="72" spans="1:7" ht="28">
      <c r="A72" s="213">
        <v>70</v>
      </c>
      <c r="B72" s="165" t="s">
        <v>771</v>
      </c>
      <c r="C72" s="168" t="s">
        <v>772</v>
      </c>
      <c r="D72" s="164" t="s">
        <v>651</v>
      </c>
      <c r="E72" s="164">
        <v>108.5</v>
      </c>
      <c r="F72" s="274">
        <v>105572</v>
      </c>
      <c r="G72" s="282">
        <v>107276</v>
      </c>
    </row>
    <row r="73" spans="1:7" ht="28">
      <c r="A73" s="213">
        <v>71</v>
      </c>
      <c r="B73" s="165" t="s">
        <v>713</v>
      </c>
      <c r="C73" s="166" t="s">
        <v>715</v>
      </c>
      <c r="D73" s="164" t="s">
        <v>651</v>
      </c>
      <c r="E73" s="164">
        <v>108</v>
      </c>
      <c r="F73" s="274">
        <v>371538</v>
      </c>
      <c r="G73" s="282">
        <v>369594</v>
      </c>
    </row>
    <row r="74" spans="1:7" ht="28">
      <c r="A74" s="213">
        <v>72</v>
      </c>
      <c r="B74" s="165" t="s">
        <v>744</v>
      </c>
      <c r="C74" s="166" t="s">
        <v>745</v>
      </c>
      <c r="D74" s="164" t="s">
        <v>651</v>
      </c>
      <c r="E74" s="164">
        <v>108</v>
      </c>
      <c r="F74" s="274">
        <v>26614</v>
      </c>
      <c r="G74" s="282">
        <v>26923</v>
      </c>
    </row>
    <row r="75" spans="1:7" ht="28">
      <c r="A75" s="213">
        <v>73</v>
      </c>
      <c r="B75" s="165" t="s">
        <v>787</v>
      </c>
      <c r="C75" s="166" t="s">
        <v>758</v>
      </c>
      <c r="D75" s="164" t="s">
        <v>651</v>
      </c>
      <c r="E75" s="164">
        <v>101</v>
      </c>
      <c r="F75" s="274">
        <v>100568</v>
      </c>
      <c r="G75" s="282">
        <v>100977</v>
      </c>
    </row>
    <row r="76" spans="1:7" ht="28">
      <c r="A76" s="235">
        <v>74</v>
      </c>
      <c r="B76" s="165" t="s">
        <v>740</v>
      </c>
      <c r="C76" s="166" t="s">
        <v>741</v>
      </c>
      <c r="D76" s="164" t="s">
        <v>651</v>
      </c>
      <c r="E76" s="164">
        <v>100</v>
      </c>
      <c r="F76" s="274">
        <v>212789</v>
      </c>
      <c r="G76" s="282">
        <v>214821</v>
      </c>
    </row>
    <row r="77" spans="1:7" ht="28">
      <c r="A77" s="224">
        <v>75</v>
      </c>
      <c r="B77" s="165" t="s">
        <v>713</v>
      </c>
      <c r="C77" s="166" t="s">
        <v>714</v>
      </c>
      <c r="D77" s="164" t="s">
        <v>651</v>
      </c>
      <c r="E77" s="164">
        <v>99.5</v>
      </c>
      <c r="F77" s="274">
        <v>224096</v>
      </c>
      <c r="G77" s="283">
        <v>228164</v>
      </c>
    </row>
    <row r="78" spans="1:7" s="227" customFormat="1" ht="28">
      <c r="A78" s="243">
        <v>76</v>
      </c>
      <c r="B78" s="165" t="s">
        <v>655</v>
      </c>
      <c r="C78" s="168" t="s">
        <v>673</v>
      </c>
      <c r="D78" s="226" t="s">
        <v>651</v>
      </c>
      <c r="E78" s="226">
        <v>99</v>
      </c>
      <c r="F78" s="275">
        <v>57080</v>
      </c>
      <c r="G78" s="283">
        <v>54864</v>
      </c>
    </row>
    <row r="79" spans="1:7" s="227" customFormat="1" ht="28">
      <c r="A79" s="244">
        <v>77</v>
      </c>
      <c r="B79" s="165" t="s">
        <v>722</v>
      </c>
      <c r="C79" s="168" t="s">
        <v>723</v>
      </c>
      <c r="D79" s="226" t="s">
        <v>651</v>
      </c>
      <c r="E79" s="226">
        <v>98</v>
      </c>
      <c r="F79" s="275">
        <v>48478</v>
      </c>
      <c r="G79" s="283">
        <v>49385</v>
      </c>
    </row>
    <row r="80" spans="1:7" s="227" customFormat="1" ht="28">
      <c r="A80" s="224">
        <v>78</v>
      </c>
      <c r="B80" s="165" t="s">
        <v>724</v>
      </c>
      <c r="C80" s="168" t="s">
        <v>726</v>
      </c>
      <c r="D80" s="226" t="s">
        <v>651</v>
      </c>
      <c r="E80" s="226">
        <v>98</v>
      </c>
      <c r="F80" s="275">
        <v>69110</v>
      </c>
      <c r="G80" s="283">
        <v>70358</v>
      </c>
    </row>
    <row r="81" spans="1:10" s="227" customFormat="1" ht="28">
      <c r="A81" s="224">
        <v>79</v>
      </c>
      <c r="B81" s="165" t="s">
        <v>688</v>
      </c>
      <c r="C81" s="168" t="s">
        <v>672</v>
      </c>
      <c r="D81" s="226" t="s">
        <v>651</v>
      </c>
      <c r="E81" s="226">
        <v>96</v>
      </c>
      <c r="F81" s="275">
        <v>187334</v>
      </c>
      <c r="G81" s="283">
        <v>190910</v>
      </c>
    </row>
    <row r="82" spans="1:10" s="227" customFormat="1" ht="36" customHeight="1">
      <c r="A82" s="224">
        <v>80</v>
      </c>
      <c r="B82" s="165" t="s">
        <v>701</v>
      </c>
      <c r="C82" s="168" t="s">
        <v>702</v>
      </c>
      <c r="D82" s="226" t="s">
        <v>651</v>
      </c>
      <c r="E82" s="226">
        <v>95</v>
      </c>
      <c r="F82" s="275">
        <v>194468</v>
      </c>
      <c r="G82" s="283">
        <v>200420</v>
      </c>
      <c r="I82" s="245"/>
    </row>
    <row r="83" spans="1:10" s="248" customFormat="1" ht="14">
      <c r="A83" s="224">
        <v>81</v>
      </c>
      <c r="B83" s="232" t="s">
        <v>807</v>
      </c>
      <c r="C83" s="246" t="s">
        <v>808</v>
      </c>
      <c r="D83" s="247" t="s">
        <v>808</v>
      </c>
      <c r="E83" s="247"/>
      <c r="F83" s="272">
        <v>458840</v>
      </c>
      <c r="G83" s="284">
        <v>458840</v>
      </c>
    </row>
    <row r="84" spans="1:10" s="227" customFormat="1" ht="14">
      <c r="A84" s="247">
        <v>82</v>
      </c>
      <c r="B84" s="225" t="s">
        <v>660</v>
      </c>
      <c r="C84" s="168" t="s">
        <v>667</v>
      </c>
      <c r="D84" s="226" t="s">
        <v>652</v>
      </c>
      <c r="E84" s="226">
        <v>94.5</v>
      </c>
      <c r="F84" s="275">
        <v>530945</v>
      </c>
      <c r="G84" s="283">
        <v>452467</v>
      </c>
      <c r="H84" s="229"/>
    </row>
    <row r="85" spans="1:10" s="221" customFormat="1" ht="20" customHeight="1">
      <c r="A85" s="250">
        <v>83</v>
      </c>
      <c r="B85" s="253" t="s">
        <v>683</v>
      </c>
      <c r="C85" s="255" t="s">
        <v>805</v>
      </c>
      <c r="D85" s="257" t="s">
        <v>652</v>
      </c>
      <c r="E85" s="257">
        <v>90.5</v>
      </c>
      <c r="F85" s="276">
        <v>123483</v>
      </c>
      <c r="G85" s="294" t="s">
        <v>839</v>
      </c>
      <c r="H85" s="293" t="s">
        <v>838</v>
      </c>
      <c r="I85" s="222" t="s">
        <v>827</v>
      </c>
      <c r="J85" s="222"/>
    </row>
    <row r="86" spans="1:10" s="221" customFormat="1" ht="9" customHeight="1">
      <c r="A86" s="251"/>
      <c r="B86" s="254"/>
      <c r="C86" s="256"/>
      <c r="D86" s="258"/>
      <c r="E86" s="258"/>
      <c r="F86" s="277"/>
      <c r="G86" s="294"/>
      <c r="H86" s="293"/>
      <c r="I86" s="222"/>
      <c r="J86" s="228"/>
    </row>
    <row r="87" spans="1:10" s="218" customFormat="1" ht="14" customHeight="1">
      <c r="A87" s="236">
        <v>84</v>
      </c>
      <c r="B87" s="215" t="s">
        <v>765</v>
      </c>
      <c r="C87" s="216" t="s">
        <v>766</v>
      </c>
      <c r="D87" s="217" t="s">
        <v>651</v>
      </c>
      <c r="E87" s="217">
        <v>78</v>
      </c>
      <c r="F87" s="278">
        <v>69824</v>
      </c>
      <c r="G87" s="285" t="s">
        <v>839</v>
      </c>
      <c r="H87" s="293"/>
      <c r="I87" s="220" t="s">
        <v>821</v>
      </c>
      <c r="J87" s="252"/>
    </row>
    <row r="88" spans="1:10" s="218" customFormat="1" ht="28">
      <c r="A88" s="236">
        <v>85</v>
      </c>
      <c r="B88" s="215" t="s">
        <v>703</v>
      </c>
      <c r="C88" s="216" t="s">
        <v>704</v>
      </c>
      <c r="D88" s="217" t="s">
        <v>651</v>
      </c>
      <c r="E88" s="217">
        <v>77.5</v>
      </c>
      <c r="F88" s="278">
        <v>199602</v>
      </c>
      <c r="G88" s="285" t="s">
        <v>839</v>
      </c>
      <c r="H88" s="293"/>
      <c r="I88" s="220" t="s">
        <v>822</v>
      </c>
      <c r="J88" s="252"/>
    </row>
    <row r="89" spans="1:10" s="218" customFormat="1" ht="28">
      <c r="A89" s="236">
        <v>86</v>
      </c>
      <c r="B89" s="215" t="s">
        <v>752</v>
      </c>
      <c r="C89" s="216" t="s">
        <v>753</v>
      </c>
      <c r="D89" s="217" t="s">
        <v>651</v>
      </c>
      <c r="E89" s="217">
        <v>89</v>
      </c>
      <c r="F89" s="278">
        <v>75653</v>
      </c>
      <c r="G89" s="285" t="s">
        <v>839</v>
      </c>
      <c r="H89" s="293"/>
      <c r="I89" s="220" t="s">
        <v>826</v>
      </c>
      <c r="J89" s="252"/>
    </row>
    <row r="90" spans="1:10" s="218" customFormat="1" ht="28" customHeight="1">
      <c r="A90" s="236">
        <v>87</v>
      </c>
      <c r="B90" s="215" t="s">
        <v>755</v>
      </c>
      <c r="C90" s="216" t="s">
        <v>756</v>
      </c>
      <c r="D90" s="217" t="s">
        <v>651</v>
      </c>
      <c r="E90" s="217">
        <v>70</v>
      </c>
      <c r="F90" s="278">
        <v>97676</v>
      </c>
      <c r="G90" s="285" t="s">
        <v>839</v>
      </c>
      <c r="H90" s="293"/>
      <c r="I90" s="220" t="s">
        <v>823</v>
      </c>
      <c r="J90" s="252"/>
    </row>
    <row r="91" spans="1:10" s="239" customFormat="1" ht="14">
      <c r="A91" s="236">
        <v>88</v>
      </c>
      <c r="B91" s="237" t="s">
        <v>811</v>
      </c>
      <c r="C91" s="238" t="s">
        <v>812</v>
      </c>
      <c r="D91" s="236" t="s">
        <v>831</v>
      </c>
      <c r="E91" s="236"/>
      <c r="F91" s="279">
        <v>125026</v>
      </c>
      <c r="G91" s="285" t="s">
        <v>839</v>
      </c>
      <c r="H91" s="293"/>
      <c r="I91" s="239" t="s">
        <v>829</v>
      </c>
      <c r="J91" s="252"/>
    </row>
    <row r="92" spans="1:10" s="239" customFormat="1" ht="14">
      <c r="A92" s="236">
        <v>89</v>
      </c>
      <c r="B92" s="237" t="s">
        <v>813</v>
      </c>
      <c r="C92" s="238" t="s">
        <v>814</v>
      </c>
      <c r="D92" s="236" t="s">
        <v>831</v>
      </c>
      <c r="E92" s="236"/>
      <c r="F92" s="280">
        <v>213699</v>
      </c>
      <c r="G92" s="285" t="s">
        <v>839</v>
      </c>
      <c r="H92" s="293"/>
      <c r="I92" s="239" t="s">
        <v>828</v>
      </c>
      <c r="J92" s="252"/>
    </row>
    <row r="93" spans="1:10" s="239" customFormat="1" ht="28">
      <c r="A93" s="236">
        <v>90</v>
      </c>
      <c r="B93" s="241" t="s">
        <v>664</v>
      </c>
      <c r="C93" s="242" t="s">
        <v>665</v>
      </c>
      <c r="D93" s="236" t="s">
        <v>652</v>
      </c>
      <c r="E93" s="236">
        <v>88</v>
      </c>
      <c r="F93" s="280">
        <v>45190</v>
      </c>
      <c r="G93" s="285" t="s">
        <v>839</v>
      </c>
      <c r="H93" s="293"/>
      <c r="I93" s="239" t="s">
        <v>825</v>
      </c>
      <c r="J93" s="252"/>
    </row>
    <row r="94" spans="1:10" s="239" customFormat="1" ht="28">
      <c r="A94" s="236">
        <v>91</v>
      </c>
      <c r="B94" s="241" t="s">
        <v>670</v>
      </c>
      <c r="C94" s="242" t="s">
        <v>671</v>
      </c>
      <c r="D94" s="236" t="s">
        <v>653</v>
      </c>
      <c r="E94" s="236">
        <v>87</v>
      </c>
      <c r="F94" s="280">
        <v>292261</v>
      </c>
      <c r="G94" s="285" t="s">
        <v>839</v>
      </c>
      <c r="H94" s="293"/>
      <c r="I94" s="239" t="s">
        <v>824</v>
      </c>
      <c r="J94" s="252"/>
    </row>
    <row r="95" spans="1:10" s="239" customFormat="1" ht="14">
      <c r="A95" s="236">
        <v>92</v>
      </c>
      <c r="B95" s="237" t="s">
        <v>815</v>
      </c>
      <c r="C95" s="238" t="s">
        <v>816</v>
      </c>
      <c r="D95" s="236" t="s">
        <v>831</v>
      </c>
      <c r="E95" s="236"/>
      <c r="F95" s="280">
        <v>130714</v>
      </c>
      <c r="G95" s="285" t="s">
        <v>839</v>
      </c>
      <c r="H95" s="293"/>
      <c r="I95" s="239" t="s">
        <v>830</v>
      </c>
      <c r="J95" s="252"/>
    </row>
    <row r="96" spans="1:10" s="239" customFormat="1" ht="14">
      <c r="A96" s="236">
        <v>93</v>
      </c>
      <c r="B96" s="237" t="s">
        <v>819</v>
      </c>
      <c r="C96" s="238" t="s">
        <v>820</v>
      </c>
      <c r="D96" s="236" t="s">
        <v>832</v>
      </c>
      <c r="E96" s="236"/>
      <c r="F96" s="280">
        <v>204648</v>
      </c>
      <c r="G96" s="285">
        <v>201960</v>
      </c>
      <c r="H96" s="293"/>
      <c r="J96" s="252"/>
    </row>
    <row r="97" spans="1:10" s="239" customFormat="1" ht="12" customHeight="1">
      <c r="A97" s="286">
        <v>94</v>
      </c>
      <c r="B97" s="287" t="s">
        <v>817</v>
      </c>
      <c r="C97" s="288" t="s">
        <v>818</v>
      </c>
      <c r="D97" s="286" t="s">
        <v>832</v>
      </c>
      <c r="E97" s="286"/>
      <c r="F97" s="240">
        <v>1489228</v>
      </c>
      <c r="G97" s="285" t="s">
        <v>839</v>
      </c>
      <c r="H97" s="293"/>
      <c r="J97" s="252"/>
    </row>
    <row r="98" spans="1:10" s="227" customFormat="1" ht="14">
      <c r="A98" s="289" t="s">
        <v>837</v>
      </c>
      <c r="B98" s="290" t="s">
        <v>834</v>
      </c>
      <c r="C98" s="291"/>
      <c r="D98" s="292"/>
      <c r="E98" s="292"/>
      <c r="F98" s="291"/>
      <c r="G98" s="283">
        <v>600071</v>
      </c>
    </row>
    <row r="99" spans="1:10" s="296" customFormat="1" ht="33" customHeight="1">
      <c r="A99" s="295"/>
      <c r="D99" s="295"/>
      <c r="E99" s="295"/>
      <c r="G99" s="297">
        <f>SUM(G4:G84)</f>
        <v>19105039</v>
      </c>
      <c r="H99" s="298"/>
      <c r="I99" s="298"/>
    </row>
    <row r="101" spans="1:10">
      <c r="B101" s="219" t="s">
        <v>810</v>
      </c>
      <c r="C101" s="299">
        <v>20190131</v>
      </c>
    </row>
  </sheetData>
  <sheetProtection algorithmName="SHA-512" hashValue="6Kot8uIwM5H04w0+oqmILouVBoUGmKLsIk6SMYcXbMJ1jTYRBmpU8woytFRB8Qg9vFKZuaUwdSTbEFWp9PRBDQ==" saltValue="Yx5CkjQALnAoKYhP5XP3+g==" spinCount="100000" sheet="1" objects="1" scenarios="1"/>
  <autoFilter ref="A3:F94" xr:uid="{7B61A244-DCA2-9342-A512-EBD336DDDD1E}">
    <sortState ref="A4:F94">
      <sortCondition ref="A3:A94"/>
    </sortState>
  </autoFilter>
  <mergeCells count="9">
    <mergeCell ref="A85:A86"/>
    <mergeCell ref="J87:J97"/>
    <mergeCell ref="B85:B86"/>
    <mergeCell ref="C85:C86"/>
    <mergeCell ref="D85:D86"/>
    <mergeCell ref="E85:E86"/>
    <mergeCell ref="G85:G86"/>
    <mergeCell ref="F85:F86"/>
    <mergeCell ref="H85:H97"/>
  </mergeCells>
  <dataValidations count="1">
    <dataValidation type="list" allowBlank="1" showInputMessage="1" showErrorMessage="1" sqref="D4:D10" xr:uid="{A2BABF5C-A75D-984A-BEDB-212D2B42E343}">
      <formula1>"PH, TH, SSO, HMIS, SH, TRA, SRA, PRA, S+C/SRO"</formula1>
    </dataValidation>
  </dataValidations>
  <pageMargins left="0.7" right="0.7" top="0.75" bottom="0.75" header="0.3" footer="0.3"/>
  <pageSetup scale="77" fitToHeight="3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6"/>
  <sheetViews>
    <sheetView zoomScale="120" zoomScaleNormal="120" workbookViewId="0">
      <selection activeCell="A8" sqref="A8"/>
    </sheetView>
  </sheetViews>
  <sheetFormatPr baseColWidth="10" defaultRowHeight="13"/>
  <cols>
    <col min="1" max="1" width="18.5" customWidth="1"/>
    <col min="2" max="2" width="79.83203125" customWidth="1"/>
    <col min="3" max="3" width="4.6640625" customWidth="1"/>
    <col min="4" max="256" width="8.83203125" customWidth="1"/>
  </cols>
  <sheetData>
    <row r="1" spans="1:2" s="1" customFormat="1" ht="15.75" customHeight="1">
      <c r="A1" s="21" t="s">
        <v>148</v>
      </c>
      <c r="B1" s="22" t="s">
        <v>149</v>
      </c>
    </row>
    <row r="2" spans="1:2" s="1" customFormat="1" ht="15.75" customHeight="1">
      <c r="A2" s="21" t="s">
        <v>150</v>
      </c>
      <c r="B2" s="22" t="s">
        <v>151</v>
      </c>
    </row>
    <row r="3" spans="1:2" s="1" customFormat="1" ht="15.75" customHeight="1">
      <c r="A3" s="23" t="s">
        <v>152</v>
      </c>
      <c r="B3" s="22" t="s">
        <v>151</v>
      </c>
    </row>
    <row r="4" spans="1:2" s="1" customFormat="1" ht="15.75" customHeight="1"/>
    <row r="5" spans="1:2" s="1" customFormat="1" ht="15.75" customHeight="1">
      <c r="A5" s="23" t="s">
        <v>154</v>
      </c>
      <c r="B5" s="22" t="s">
        <v>153</v>
      </c>
    </row>
    <row r="6" spans="1:2" s="1" customFormat="1" ht="42" customHeight="1"/>
    <row r="7" spans="1:2" s="1" customFormat="1" ht="39.75" customHeight="1">
      <c r="A7" s="24"/>
    </row>
    <row r="8" spans="1:2" s="1" customFormat="1" ht="12.75" customHeight="1"/>
    <row r="9" spans="1:2" s="1" customFormat="1" ht="18" customHeight="1">
      <c r="A9" s="19" t="s">
        <v>143</v>
      </c>
      <c r="B9" s="19" t="s">
        <v>0</v>
      </c>
    </row>
    <row r="10" spans="1:2" s="1" customFormat="1" ht="18" customHeight="1">
      <c r="A10" s="20" t="s">
        <v>144</v>
      </c>
      <c r="B10" s="20" t="s">
        <v>64</v>
      </c>
    </row>
    <row r="11" spans="1:2" s="1" customFormat="1" ht="18" customHeight="1">
      <c r="A11" s="20" t="s">
        <v>144</v>
      </c>
      <c r="B11" s="20" t="s">
        <v>65</v>
      </c>
    </row>
    <row r="12" spans="1:2" s="1" customFormat="1" ht="18" customHeight="1">
      <c r="A12" s="20" t="s">
        <v>144</v>
      </c>
      <c r="B12" s="20" t="s">
        <v>66</v>
      </c>
    </row>
    <row r="13" spans="1:2" s="1" customFormat="1" ht="18" customHeight="1">
      <c r="A13" s="20" t="s">
        <v>144</v>
      </c>
      <c r="B13" s="20" t="s">
        <v>67</v>
      </c>
    </row>
    <row r="14" spans="1:2" s="1" customFormat="1" ht="18" customHeight="1">
      <c r="A14" s="20" t="s">
        <v>144</v>
      </c>
      <c r="B14" s="20" t="s">
        <v>68</v>
      </c>
    </row>
    <row r="15" spans="1:2" s="1" customFormat="1" ht="18" customHeight="1">
      <c r="A15" s="20" t="s">
        <v>144</v>
      </c>
      <c r="B15" s="20" t="s">
        <v>69</v>
      </c>
    </row>
    <row r="16" spans="1:2" s="1" customFormat="1" ht="18" customHeight="1">
      <c r="A16" s="20" t="s">
        <v>144</v>
      </c>
      <c r="B16" s="20" t="s">
        <v>70</v>
      </c>
    </row>
    <row r="17" spans="1:2" s="1" customFormat="1" ht="18" customHeight="1">
      <c r="A17" s="20" t="s">
        <v>144</v>
      </c>
      <c r="B17" s="20" t="s">
        <v>71</v>
      </c>
    </row>
    <row r="18" spans="1:2" s="1" customFormat="1" ht="18" customHeight="1">
      <c r="A18" s="20" t="s">
        <v>144</v>
      </c>
      <c r="B18" s="20" t="s">
        <v>72</v>
      </c>
    </row>
    <row r="19" spans="1:2" s="1" customFormat="1" ht="18" customHeight="1">
      <c r="A19" s="20" t="s">
        <v>144</v>
      </c>
      <c r="B19" s="20" t="s">
        <v>73</v>
      </c>
    </row>
    <row r="20" spans="1:2" s="1" customFormat="1" ht="18" customHeight="1">
      <c r="A20" s="20" t="s">
        <v>144</v>
      </c>
      <c r="B20" s="20" t="s">
        <v>74</v>
      </c>
    </row>
    <row r="21" spans="1:2" s="1" customFormat="1" ht="18" customHeight="1">
      <c r="A21" s="20" t="s">
        <v>144</v>
      </c>
      <c r="B21" s="20" t="s">
        <v>75</v>
      </c>
    </row>
    <row r="22" spans="1:2" s="1" customFormat="1" ht="18" customHeight="1">
      <c r="A22" s="20" t="s">
        <v>144</v>
      </c>
      <c r="B22" s="20" t="s">
        <v>76</v>
      </c>
    </row>
    <row r="23" spans="1:2" s="1" customFormat="1" ht="18" customHeight="1">
      <c r="A23" s="20" t="s">
        <v>144</v>
      </c>
      <c r="B23" s="20" t="s">
        <v>77</v>
      </c>
    </row>
    <row r="24" spans="1:2" s="1" customFormat="1" ht="18" customHeight="1">
      <c r="A24" s="20" t="s">
        <v>144</v>
      </c>
      <c r="B24" s="20" t="s">
        <v>78</v>
      </c>
    </row>
    <row r="25" spans="1:2" s="1" customFormat="1" ht="18" customHeight="1">
      <c r="A25" s="20" t="s">
        <v>144</v>
      </c>
      <c r="B25" s="20" t="s">
        <v>79</v>
      </c>
    </row>
    <row r="26" spans="1:2" s="1" customFormat="1" ht="18" customHeight="1">
      <c r="A26" s="20" t="s">
        <v>144</v>
      </c>
      <c r="B26" s="20" t="s">
        <v>80</v>
      </c>
    </row>
    <row r="27" spans="1:2" s="1" customFormat="1" ht="18" customHeight="1">
      <c r="A27" s="20" t="s">
        <v>144</v>
      </c>
      <c r="B27" s="20" t="s">
        <v>81</v>
      </c>
    </row>
    <row r="28" spans="1:2" s="1" customFormat="1" ht="18" customHeight="1">
      <c r="A28" s="20" t="s">
        <v>144</v>
      </c>
      <c r="B28" s="20" t="s">
        <v>82</v>
      </c>
    </row>
    <row r="29" spans="1:2" s="1" customFormat="1" ht="18" customHeight="1">
      <c r="A29" s="20" t="s">
        <v>144</v>
      </c>
      <c r="B29" s="20" t="s">
        <v>83</v>
      </c>
    </row>
    <row r="30" spans="1:2" s="1" customFormat="1" ht="18" customHeight="1">
      <c r="A30" s="20" t="s">
        <v>144</v>
      </c>
      <c r="B30" s="20" t="s">
        <v>84</v>
      </c>
    </row>
    <row r="31" spans="1:2" s="1" customFormat="1" ht="18" customHeight="1">
      <c r="A31" s="20" t="s">
        <v>144</v>
      </c>
      <c r="B31" s="20" t="s">
        <v>85</v>
      </c>
    </row>
    <row r="32" spans="1:2" s="1" customFormat="1" ht="18" customHeight="1">
      <c r="A32" s="20" t="s">
        <v>144</v>
      </c>
      <c r="B32" s="20" t="s">
        <v>86</v>
      </c>
    </row>
    <row r="33" spans="1:2" s="1" customFormat="1" ht="18" customHeight="1">
      <c r="A33" s="20" t="s">
        <v>144</v>
      </c>
      <c r="B33" s="20" t="s">
        <v>87</v>
      </c>
    </row>
    <row r="34" spans="1:2" s="1" customFormat="1" ht="18" customHeight="1">
      <c r="A34" s="20" t="s">
        <v>144</v>
      </c>
      <c r="B34" s="20" t="s">
        <v>88</v>
      </c>
    </row>
    <row r="35" spans="1:2" s="1" customFormat="1" ht="18" customHeight="1">
      <c r="A35" s="20" t="s">
        <v>144</v>
      </c>
      <c r="B35" s="20" t="s">
        <v>89</v>
      </c>
    </row>
    <row r="36" spans="1:2" s="1" customFormat="1" ht="18" customHeight="1">
      <c r="A36" s="20" t="s">
        <v>144</v>
      </c>
      <c r="B36" s="20" t="s">
        <v>90</v>
      </c>
    </row>
    <row r="37" spans="1:2" s="1" customFormat="1" ht="18" customHeight="1">
      <c r="A37" s="20" t="s">
        <v>144</v>
      </c>
      <c r="B37" s="20" t="s">
        <v>91</v>
      </c>
    </row>
    <row r="38" spans="1:2" s="1" customFormat="1" ht="18" customHeight="1">
      <c r="A38" s="20" t="s">
        <v>144</v>
      </c>
      <c r="B38" s="20" t="s">
        <v>92</v>
      </c>
    </row>
    <row r="39" spans="1:2" s="1" customFormat="1" ht="18" customHeight="1">
      <c r="A39" s="20" t="s">
        <v>144</v>
      </c>
      <c r="B39" s="20" t="s">
        <v>93</v>
      </c>
    </row>
    <row r="40" spans="1:2" s="1" customFormat="1" ht="18" customHeight="1">
      <c r="A40" s="20" t="s">
        <v>144</v>
      </c>
      <c r="B40" s="20" t="s">
        <v>94</v>
      </c>
    </row>
    <row r="41" spans="1:2" s="1" customFormat="1" ht="18" customHeight="1">
      <c r="A41" s="20" t="s">
        <v>144</v>
      </c>
      <c r="B41" s="20" t="s">
        <v>95</v>
      </c>
    </row>
    <row r="42" spans="1:2" s="1" customFormat="1" ht="18" customHeight="1">
      <c r="A42" s="20" t="s">
        <v>144</v>
      </c>
      <c r="B42" s="20" t="s">
        <v>96</v>
      </c>
    </row>
    <row r="43" spans="1:2" s="1" customFormat="1" ht="18" customHeight="1">
      <c r="A43" s="20" t="s">
        <v>144</v>
      </c>
      <c r="B43" s="20" t="s">
        <v>97</v>
      </c>
    </row>
    <row r="44" spans="1:2" s="1" customFormat="1" ht="18" customHeight="1">
      <c r="A44" s="20" t="s">
        <v>144</v>
      </c>
      <c r="B44" s="20" t="s">
        <v>98</v>
      </c>
    </row>
    <row r="45" spans="1:2" s="1" customFormat="1" ht="18" customHeight="1">
      <c r="A45" s="20" t="s">
        <v>144</v>
      </c>
      <c r="B45" s="20" t="s">
        <v>99</v>
      </c>
    </row>
    <row r="46" spans="1:2" s="1" customFormat="1" ht="18" customHeight="1">
      <c r="A46" s="20" t="s">
        <v>144</v>
      </c>
      <c r="B46" s="20" t="s">
        <v>100</v>
      </c>
    </row>
    <row r="47" spans="1:2" s="1" customFormat="1" ht="18" customHeight="1">
      <c r="A47" s="20" t="s">
        <v>144</v>
      </c>
      <c r="B47" s="20" t="s">
        <v>101</v>
      </c>
    </row>
    <row r="48" spans="1:2" s="1" customFormat="1" ht="18" customHeight="1">
      <c r="A48" s="20" t="s">
        <v>144</v>
      </c>
      <c r="B48" s="20" t="s">
        <v>102</v>
      </c>
    </row>
    <row r="49" spans="1:2" s="1" customFormat="1" ht="18" customHeight="1">
      <c r="A49" s="20" t="s">
        <v>144</v>
      </c>
      <c r="B49" s="20" t="s">
        <v>103</v>
      </c>
    </row>
    <row r="50" spans="1:2" s="1" customFormat="1" ht="18" customHeight="1">
      <c r="A50" s="20" t="s">
        <v>144</v>
      </c>
      <c r="B50" s="20" t="s">
        <v>104</v>
      </c>
    </row>
    <row r="51" spans="1:2" s="1" customFormat="1" ht="18" customHeight="1">
      <c r="A51" s="20" t="s">
        <v>144</v>
      </c>
      <c r="B51" s="20" t="s">
        <v>105</v>
      </c>
    </row>
    <row r="52" spans="1:2" s="1" customFormat="1" ht="18" customHeight="1">
      <c r="A52" s="20" t="s">
        <v>144</v>
      </c>
      <c r="B52" s="20" t="s">
        <v>106</v>
      </c>
    </row>
    <row r="53" spans="1:2" s="1" customFormat="1" ht="18" customHeight="1">
      <c r="A53" s="20" t="s">
        <v>144</v>
      </c>
      <c r="B53" s="20" t="s">
        <v>107</v>
      </c>
    </row>
    <row r="54" spans="1:2" s="1" customFormat="1" ht="18" customHeight="1">
      <c r="A54" s="20" t="s">
        <v>144</v>
      </c>
      <c r="B54" s="20" t="s">
        <v>108</v>
      </c>
    </row>
    <row r="55" spans="1:2" s="1" customFormat="1" ht="18" customHeight="1">
      <c r="A55" s="20" t="s">
        <v>144</v>
      </c>
      <c r="B55" s="20" t="s">
        <v>109</v>
      </c>
    </row>
    <row r="56" spans="1:2" s="1" customFormat="1" ht="18" customHeight="1">
      <c r="A56" s="20" t="s">
        <v>144</v>
      </c>
      <c r="B56" s="20" t="s">
        <v>110</v>
      </c>
    </row>
    <row r="57" spans="1:2" s="1" customFormat="1" ht="18" customHeight="1">
      <c r="A57" s="20" t="s">
        <v>144</v>
      </c>
      <c r="B57" s="20" t="s">
        <v>111</v>
      </c>
    </row>
    <row r="58" spans="1:2" s="1" customFormat="1" ht="18" customHeight="1">
      <c r="A58" s="20" t="s">
        <v>144</v>
      </c>
      <c r="B58" s="20" t="s">
        <v>112</v>
      </c>
    </row>
    <row r="59" spans="1:2" s="1" customFormat="1" ht="18" customHeight="1">
      <c r="A59" s="20" t="s">
        <v>144</v>
      </c>
      <c r="B59" s="20" t="s">
        <v>113</v>
      </c>
    </row>
    <row r="60" spans="1:2" s="1" customFormat="1" ht="18" customHeight="1">
      <c r="A60" s="20" t="s">
        <v>144</v>
      </c>
      <c r="B60" s="20" t="s">
        <v>114</v>
      </c>
    </row>
    <row r="61" spans="1:2" s="1" customFormat="1" ht="18" customHeight="1">
      <c r="A61" s="20" t="s">
        <v>144</v>
      </c>
      <c r="B61" s="20" t="s">
        <v>115</v>
      </c>
    </row>
    <row r="62" spans="1:2" s="1" customFormat="1" ht="18" customHeight="1">
      <c r="A62" s="20" t="s">
        <v>144</v>
      </c>
      <c r="B62" s="20" t="s">
        <v>116</v>
      </c>
    </row>
    <row r="63" spans="1:2" s="1" customFormat="1" ht="18" customHeight="1">
      <c r="A63" s="20" t="s">
        <v>144</v>
      </c>
      <c r="B63" s="20" t="s">
        <v>117</v>
      </c>
    </row>
    <row r="64" spans="1:2" s="1" customFormat="1" ht="18" customHeight="1">
      <c r="A64" s="20" t="s">
        <v>144</v>
      </c>
      <c r="B64" s="20" t="s">
        <v>118</v>
      </c>
    </row>
    <row r="65" spans="1:2" s="1" customFormat="1" ht="18" customHeight="1">
      <c r="A65" s="20" t="s">
        <v>144</v>
      </c>
      <c r="B65" s="20" t="s">
        <v>119</v>
      </c>
    </row>
    <row r="66" spans="1:2" s="1" customFormat="1" ht="18" customHeight="1">
      <c r="A66" s="20" t="s">
        <v>144</v>
      </c>
      <c r="B66" s="20" t="s">
        <v>120</v>
      </c>
    </row>
    <row r="67" spans="1:2" s="1" customFormat="1" ht="18" customHeight="1">
      <c r="A67" s="20" t="s">
        <v>144</v>
      </c>
      <c r="B67" s="20" t="s">
        <v>121</v>
      </c>
    </row>
    <row r="68" spans="1:2" s="1" customFormat="1" ht="18" customHeight="1">
      <c r="A68" s="20" t="s">
        <v>144</v>
      </c>
      <c r="B68" s="20" t="s">
        <v>122</v>
      </c>
    </row>
    <row r="69" spans="1:2" s="1" customFormat="1" ht="18" customHeight="1">
      <c r="A69" s="20" t="s">
        <v>144</v>
      </c>
      <c r="B69" s="20" t="s">
        <v>123</v>
      </c>
    </row>
    <row r="70" spans="1:2" s="1" customFormat="1" ht="18" customHeight="1">
      <c r="A70" s="20" t="s">
        <v>144</v>
      </c>
      <c r="B70" s="20" t="s">
        <v>124</v>
      </c>
    </row>
    <row r="71" spans="1:2" s="1" customFormat="1" ht="18" customHeight="1">
      <c r="A71" s="20" t="s">
        <v>144</v>
      </c>
      <c r="B71" s="20" t="s">
        <v>125</v>
      </c>
    </row>
    <row r="72" spans="1:2" s="1" customFormat="1" ht="18" customHeight="1">
      <c r="A72" s="20" t="s">
        <v>144</v>
      </c>
      <c r="B72" s="20" t="s">
        <v>126</v>
      </c>
    </row>
    <row r="73" spans="1:2" s="1" customFormat="1" ht="18" customHeight="1">
      <c r="A73" s="20" t="s">
        <v>144</v>
      </c>
      <c r="B73" s="20" t="s">
        <v>127</v>
      </c>
    </row>
    <row r="74" spans="1:2" s="1" customFormat="1" ht="18" customHeight="1">
      <c r="A74" s="20" t="s">
        <v>144</v>
      </c>
      <c r="B74" s="20" t="s">
        <v>128</v>
      </c>
    </row>
    <row r="75" spans="1:2" s="1" customFormat="1" ht="18" customHeight="1">
      <c r="A75" s="20" t="s">
        <v>144</v>
      </c>
      <c r="B75" s="20" t="s">
        <v>129</v>
      </c>
    </row>
    <row r="76" spans="1:2" s="1" customFormat="1" ht="18" customHeight="1">
      <c r="A76" s="20" t="s">
        <v>144</v>
      </c>
      <c r="B76" s="20" t="s">
        <v>130</v>
      </c>
    </row>
    <row r="77" spans="1:2" s="1" customFormat="1" ht="18" customHeight="1">
      <c r="A77" s="20" t="s">
        <v>144</v>
      </c>
      <c r="B77" s="20" t="s">
        <v>131</v>
      </c>
    </row>
    <row r="78" spans="1:2" s="1" customFormat="1" ht="18" customHeight="1">
      <c r="A78" s="20" t="s">
        <v>144</v>
      </c>
      <c r="B78" s="20" t="s">
        <v>132</v>
      </c>
    </row>
    <row r="79" spans="1:2" s="1" customFormat="1" ht="18" customHeight="1">
      <c r="A79" s="20" t="s">
        <v>144</v>
      </c>
      <c r="B79" s="20" t="s">
        <v>133</v>
      </c>
    </row>
    <row r="80" spans="1:2" s="1" customFormat="1" ht="18" customHeight="1">
      <c r="A80" s="20" t="s">
        <v>144</v>
      </c>
      <c r="B80" s="20" t="s">
        <v>134</v>
      </c>
    </row>
    <row r="81" spans="1:2" s="1" customFormat="1" ht="18" customHeight="1">
      <c r="A81" s="20" t="s">
        <v>144</v>
      </c>
      <c r="B81" s="20" t="s">
        <v>135</v>
      </c>
    </row>
    <row r="82" spans="1:2" s="1" customFormat="1" ht="18" customHeight="1">
      <c r="A82" s="20" t="s">
        <v>144</v>
      </c>
      <c r="B82" s="20" t="s">
        <v>136</v>
      </c>
    </row>
    <row r="83" spans="1:2" s="1" customFormat="1" ht="18" customHeight="1">
      <c r="A83" s="20" t="s">
        <v>144</v>
      </c>
      <c r="B83" s="20" t="s">
        <v>137</v>
      </c>
    </row>
    <row r="84" spans="1:2" s="1" customFormat="1" ht="18" customHeight="1">
      <c r="A84" s="20" t="s">
        <v>144</v>
      </c>
      <c r="B84" s="20" t="s">
        <v>138</v>
      </c>
    </row>
    <row r="85" spans="1:2" s="1" customFormat="1" ht="18" customHeight="1">
      <c r="A85" s="20" t="s">
        <v>144</v>
      </c>
      <c r="B85" s="20" t="s">
        <v>139</v>
      </c>
    </row>
    <row r="86" spans="1:2" s="1" customFormat="1" ht="18" customHeight="1">
      <c r="A86" s="20" t="s">
        <v>144</v>
      </c>
      <c r="B86" s="20" t="s">
        <v>140</v>
      </c>
    </row>
    <row r="87" spans="1:2" s="1" customFormat="1" ht="18" customHeight="1">
      <c r="A87" s="20" t="s">
        <v>144</v>
      </c>
      <c r="B87" s="20" t="s">
        <v>141</v>
      </c>
    </row>
    <row r="88" spans="1:2" s="1" customFormat="1" ht="18" customHeight="1">
      <c r="A88" s="20" t="s">
        <v>144</v>
      </c>
      <c r="B88" s="20" t="s">
        <v>142</v>
      </c>
    </row>
    <row r="89" spans="1:2" s="1" customFormat="1" ht="18" customHeight="1">
      <c r="A89" s="20" t="s">
        <v>145</v>
      </c>
      <c r="B89" s="20" t="s">
        <v>33</v>
      </c>
    </row>
    <row r="90" spans="1:2" s="1" customFormat="1" ht="18" customHeight="1">
      <c r="A90" s="20" t="s">
        <v>145</v>
      </c>
      <c r="B90" s="20" t="s">
        <v>34</v>
      </c>
    </row>
    <row r="91" spans="1:2" s="1" customFormat="1" ht="18" customHeight="1">
      <c r="A91" s="20" t="s">
        <v>145</v>
      </c>
      <c r="B91" s="20" t="s">
        <v>35</v>
      </c>
    </row>
    <row r="92" spans="1:2" s="1" customFormat="1" ht="18" customHeight="1">
      <c r="A92" s="20" t="s">
        <v>145</v>
      </c>
      <c r="B92" s="20" t="s">
        <v>36</v>
      </c>
    </row>
    <row r="93" spans="1:2" s="1" customFormat="1" ht="18" customHeight="1">
      <c r="A93" s="20" t="s">
        <v>145</v>
      </c>
      <c r="B93" s="20" t="s">
        <v>37</v>
      </c>
    </row>
    <row r="94" spans="1:2" s="1" customFormat="1" ht="18" customHeight="1">
      <c r="A94" s="20" t="s">
        <v>145</v>
      </c>
      <c r="B94" s="20" t="s">
        <v>38</v>
      </c>
    </row>
    <row r="95" spans="1:2" s="1" customFormat="1" ht="18" customHeight="1">
      <c r="A95" s="20" t="s">
        <v>146</v>
      </c>
      <c r="B95" s="20" t="s">
        <v>56</v>
      </c>
    </row>
    <row r="96" spans="1:2" s="1" customFormat="1" ht="18" customHeight="1">
      <c r="A96" s="20" t="s">
        <v>147</v>
      </c>
      <c r="B96" s="20" t="s">
        <v>43</v>
      </c>
    </row>
    <row r="97" spans="1:2" s="1" customFormat="1" ht="18" customHeight="1">
      <c r="A97" s="20" t="s">
        <v>147</v>
      </c>
      <c r="B97" s="20" t="s">
        <v>44</v>
      </c>
    </row>
    <row r="98" spans="1:2" s="1" customFormat="1" ht="18" customHeight="1">
      <c r="A98" s="20" t="s">
        <v>147</v>
      </c>
      <c r="B98" s="20" t="s">
        <v>45</v>
      </c>
    </row>
    <row r="99" spans="1:2" s="1" customFormat="1" ht="18" customHeight="1">
      <c r="A99" s="20" t="s">
        <v>147</v>
      </c>
      <c r="B99" s="20" t="s">
        <v>46</v>
      </c>
    </row>
    <row r="100" spans="1:2" s="1" customFormat="1" ht="18" customHeight="1">
      <c r="A100" s="20" t="s">
        <v>147</v>
      </c>
      <c r="B100" s="20" t="s">
        <v>47</v>
      </c>
    </row>
    <row r="101" spans="1:2" s="1" customFormat="1" ht="18" customHeight="1">
      <c r="A101" s="20" t="s">
        <v>147</v>
      </c>
      <c r="B101" s="20" t="s">
        <v>48</v>
      </c>
    </row>
    <row r="102" spans="1:2" s="1" customFormat="1" ht="18" customHeight="1">
      <c r="A102" s="20" t="s">
        <v>147</v>
      </c>
      <c r="B102" s="20" t="s">
        <v>49</v>
      </c>
    </row>
    <row r="103" spans="1:2" s="1" customFormat="1" ht="18" customHeight="1">
      <c r="A103" s="20" t="s">
        <v>147</v>
      </c>
      <c r="B103" s="20" t="s">
        <v>50</v>
      </c>
    </row>
    <row r="104" spans="1:2" s="1" customFormat="1" ht="18" customHeight="1">
      <c r="A104" s="20" t="s">
        <v>147</v>
      </c>
      <c r="B104" s="20" t="s">
        <v>51</v>
      </c>
    </row>
    <row r="105" spans="1:2" s="1" customFormat="1" ht="18" customHeight="1">
      <c r="A105" s="20" t="s">
        <v>147</v>
      </c>
      <c r="B105" s="20" t="s">
        <v>52</v>
      </c>
    </row>
    <row r="106" spans="1:2" s="1" customFormat="1" ht="27.5" customHeight="1"/>
  </sheetData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zoomScale="110" zoomScaleNormal="110" workbookViewId="0">
      <pane xSplit="1" ySplit="3" topLeftCell="AG4" activePane="bottomRight" state="frozen"/>
      <selection pane="topRight" activeCell="B1" sqref="B1"/>
      <selection pane="bottomLeft" activeCell="A4" sqref="A4"/>
      <selection pane="bottomRight" activeCell="C14" sqref="C14"/>
    </sheetView>
  </sheetViews>
  <sheetFormatPr baseColWidth="10" defaultRowHeight="13"/>
  <cols>
    <col min="1" max="1" width="51.1640625" style="192" customWidth="1"/>
    <col min="2" max="10" width="9.5" customWidth="1"/>
    <col min="11" max="11" width="7.5" customWidth="1"/>
    <col min="12" max="12" width="8.5" customWidth="1"/>
    <col min="13" max="13" width="7.33203125" customWidth="1"/>
    <col min="14" max="14" width="8.5" customWidth="1"/>
    <col min="15" max="15" width="7.33203125" customWidth="1"/>
    <col min="16" max="16" width="8.5" customWidth="1"/>
    <col min="17" max="17" width="7.33203125" customWidth="1"/>
    <col min="18" max="18" width="8.5" customWidth="1"/>
    <col min="19" max="19" width="7.33203125" customWidth="1"/>
    <col min="20" max="20" width="8.5" customWidth="1"/>
    <col min="21" max="22" width="7.33203125" customWidth="1"/>
    <col min="23" max="23" width="8.5" customWidth="1"/>
    <col min="24" max="24" width="7" customWidth="1"/>
    <col min="25" max="25" width="7.33203125" customWidth="1"/>
    <col min="26" max="26" width="9.5" customWidth="1"/>
    <col min="27" max="27" width="7.33203125" customWidth="1"/>
    <col min="28" max="28" width="8.5" customWidth="1"/>
    <col min="29" max="29" width="7.33203125" customWidth="1"/>
    <col min="30" max="30" width="8.5" customWidth="1"/>
    <col min="31" max="33" width="7.33203125" customWidth="1"/>
    <col min="34" max="34" width="8.1640625" customWidth="1"/>
    <col min="35" max="35" width="8.5" customWidth="1"/>
    <col min="36" max="36" width="7.33203125" customWidth="1"/>
    <col min="37" max="37" width="15.5" customWidth="1"/>
    <col min="38" max="38" width="14" customWidth="1"/>
    <col min="39" max="39" width="8.5" customWidth="1"/>
    <col min="40" max="40" width="7.33203125" customWidth="1"/>
    <col min="41" max="41" width="10.33203125" customWidth="1"/>
    <col min="42" max="42" width="11.5" customWidth="1"/>
    <col min="43" max="43" width="8.5" customWidth="1"/>
    <col min="44" max="45" width="7.33203125" customWidth="1"/>
    <col min="46" max="46" width="11.6640625" customWidth="1"/>
    <col min="47" max="256" width="8.83203125" customWidth="1"/>
  </cols>
  <sheetData>
    <row r="1" spans="1:46" s="1" customFormat="1" ht="34.5" customHeight="1">
      <c r="A1" s="263" t="s">
        <v>0</v>
      </c>
      <c r="B1" s="2" t="s">
        <v>1</v>
      </c>
      <c r="C1" s="2" t="s">
        <v>2</v>
      </c>
      <c r="D1" s="2" t="s">
        <v>2</v>
      </c>
      <c r="E1" s="3" t="s">
        <v>2</v>
      </c>
      <c r="F1" s="3" t="s">
        <v>2</v>
      </c>
      <c r="G1" s="4" t="s">
        <v>2</v>
      </c>
      <c r="H1" s="4" t="s">
        <v>2</v>
      </c>
      <c r="I1" s="4" t="s">
        <v>1</v>
      </c>
      <c r="J1" s="4" t="s">
        <v>1</v>
      </c>
      <c r="K1" s="264" t="s">
        <v>3</v>
      </c>
      <c r="L1" s="264" t="s">
        <v>4</v>
      </c>
      <c r="M1" s="264"/>
      <c r="N1" s="264"/>
      <c r="O1" s="264"/>
      <c r="P1" s="264"/>
      <c r="Q1" s="264"/>
      <c r="R1" s="264"/>
      <c r="S1" s="264"/>
      <c r="T1" s="264" t="s">
        <v>5</v>
      </c>
      <c r="U1" s="264"/>
      <c r="V1" s="264"/>
      <c r="W1" s="264"/>
      <c r="X1" s="264"/>
      <c r="Y1" s="264"/>
      <c r="Z1" s="259" t="s">
        <v>6</v>
      </c>
      <c r="AA1" s="259"/>
      <c r="AB1" s="264" t="s">
        <v>7</v>
      </c>
      <c r="AC1" s="264"/>
      <c r="AD1" s="264"/>
      <c r="AE1" s="264"/>
      <c r="AF1" s="264"/>
      <c r="AG1" s="264"/>
      <c r="AH1" s="264"/>
      <c r="AI1" s="264"/>
      <c r="AJ1" s="264"/>
      <c r="AK1" s="264" t="s">
        <v>57</v>
      </c>
      <c r="AL1" s="264"/>
      <c r="AM1" s="264" t="s">
        <v>8</v>
      </c>
      <c r="AN1" s="264"/>
      <c r="AO1" s="264"/>
      <c r="AP1" s="264"/>
      <c r="AQ1" s="264"/>
      <c r="AR1" s="264"/>
      <c r="AS1" s="264" t="s">
        <v>9</v>
      </c>
      <c r="AT1" s="261" t="s">
        <v>789</v>
      </c>
    </row>
    <row r="2" spans="1:46" s="1" customFormat="1" ht="66" customHeight="1">
      <c r="A2" s="263"/>
      <c r="B2" s="2" t="s">
        <v>10</v>
      </c>
      <c r="C2" s="2" t="s">
        <v>10</v>
      </c>
      <c r="D2" s="2" t="s">
        <v>10</v>
      </c>
      <c r="E2" s="3" t="s">
        <v>11</v>
      </c>
      <c r="F2" s="3" t="s">
        <v>11</v>
      </c>
      <c r="G2" s="4" t="s">
        <v>12</v>
      </c>
      <c r="H2" s="4" t="s">
        <v>12</v>
      </c>
      <c r="I2" s="4" t="s">
        <v>12</v>
      </c>
      <c r="J2" s="4" t="s">
        <v>12</v>
      </c>
      <c r="K2" s="264"/>
      <c r="L2" s="259" t="s">
        <v>178</v>
      </c>
      <c r="M2" s="259"/>
      <c r="N2" s="259" t="s">
        <v>13</v>
      </c>
      <c r="O2" s="259"/>
      <c r="P2" s="259" t="s">
        <v>14</v>
      </c>
      <c r="Q2" s="259"/>
      <c r="R2" s="259" t="s">
        <v>15</v>
      </c>
      <c r="S2" s="259"/>
      <c r="T2" s="259" t="s">
        <v>173</v>
      </c>
      <c r="U2" s="259"/>
      <c r="V2" s="259"/>
      <c r="W2" s="259" t="s">
        <v>16</v>
      </c>
      <c r="X2" s="259"/>
      <c r="Y2" s="259"/>
      <c r="Z2" s="259" t="s">
        <v>17</v>
      </c>
      <c r="AA2" s="259"/>
      <c r="AB2" s="259" t="s">
        <v>18</v>
      </c>
      <c r="AC2" s="259"/>
      <c r="AD2" s="259" t="s">
        <v>19</v>
      </c>
      <c r="AE2" s="259"/>
      <c r="AF2" s="259" t="s">
        <v>20</v>
      </c>
      <c r="AG2" s="259"/>
      <c r="AH2" s="259"/>
      <c r="AI2" s="259" t="s">
        <v>179</v>
      </c>
      <c r="AJ2" s="259"/>
      <c r="AK2" s="259" t="s">
        <v>155</v>
      </c>
      <c r="AL2" s="259" t="s">
        <v>157</v>
      </c>
      <c r="AM2" s="259" t="s">
        <v>162</v>
      </c>
      <c r="AN2" s="259"/>
      <c r="AO2" s="259" t="s">
        <v>21</v>
      </c>
      <c r="AP2" s="259" t="s">
        <v>163</v>
      </c>
      <c r="AQ2" s="259" t="s">
        <v>180</v>
      </c>
      <c r="AR2" s="259"/>
      <c r="AS2" s="264"/>
      <c r="AT2" s="261"/>
    </row>
    <row r="3" spans="1:46" s="1" customFormat="1" ht="25" customHeight="1">
      <c r="A3" s="263"/>
      <c r="B3" s="2" t="s">
        <v>22</v>
      </c>
      <c r="C3" s="2" t="s">
        <v>23</v>
      </c>
      <c r="D3" s="2" t="s">
        <v>24</v>
      </c>
      <c r="E3" s="3" t="s">
        <v>24</v>
      </c>
      <c r="F3" s="3" t="s">
        <v>25</v>
      </c>
      <c r="G3" s="4" t="s">
        <v>23</v>
      </c>
      <c r="H3" s="4" t="s">
        <v>24</v>
      </c>
      <c r="I3" s="4" t="s">
        <v>23</v>
      </c>
      <c r="J3" s="4" t="s">
        <v>24</v>
      </c>
      <c r="K3" s="264"/>
      <c r="L3" s="6" t="s">
        <v>26</v>
      </c>
      <c r="M3" s="6" t="s">
        <v>27</v>
      </c>
      <c r="N3" s="6" t="s">
        <v>26</v>
      </c>
      <c r="O3" s="6" t="s">
        <v>27</v>
      </c>
      <c r="P3" s="6" t="s">
        <v>26</v>
      </c>
      <c r="Q3" s="6" t="s">
        <v>27</v>
      </c>
      <c r="R3" s="6" t="s">
        <v>26</v>
      </c>
      <c r="S3" s="6" t="s">
        <v>27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27</v>
      </c>
      <c r="AB3" s="6" t="s">
        <v>30</v>
      </c>
      <c r="AC3" s="6" t="s">
        <v>27</v>
      </c>
      <c r="AD3" s="6" t="s">
        <v>26</v>
      </c>
      <c r="AE3" s="6" t="s">
        <v>27</v>
      </c>
      <c r="AF3" s="6" t="s">
        <v>31</v>
      </c>
      <c r="AG3" s="6" t="s">
        <v>32</v>
      </c>
      <c r="AH3" s="6" t="s">
        <v>27</v>
      </c>
      <c r="AI3" s="6" t="s">
        <v>26</v>
      </c>
      <c r="AJ3" s="6" t="s">
        <v>27</v>
      </c>
      <c r="AK3" s="259"/>
      <c r="AL3" s="259"/>
      <c r="AM3" s="6" t="s">
        <v>190</v>
      </c>
      <c r="AN3" s="6" t="s">
        <v>27</v>
      </c>
      <c r="AO3" s="259"/>
      <c r="AP3" s="259"/>
      <c r="AQ3" s="6" t="s">
        <v>26</v>
      </c>
      <c r="AR3" s="6" t="s">
        <v>27</v>
      </c>
      <c r="AS3" s="264"/>
      <c r="AT3" s="262"/>
    </row>
    <row r="4" spans="1:46" s="1" customFormat="1" ht="13.5" customHeight="1">
      <c r="A4" s="7" t="s">
        <v>33</v>
      </c>
      <c r="B4" s="8">
        <v>0</v>
      </c>
      <c r="C4" s="8">
        <v>169</v>
      </c>
      <c r="D4" s="8">
        <v>71</v>
      </c>
      <c r="E4" s="8">
        <v>59</v>
      </c>
      <c r="F4" s="8">
        <v>40</v>
      </c>
      <c r="G4" s="8">
        <v>134</v>
      </c>
      <c r="H4" s="8">
        <v>57</v>
      </c>
      <c r="I4" s="9">
        <v>96</v>
      </c>
      <c r="J4" s="10">
        <v>40</v>
      </c>
      <c r="K4" s="10">
        <v>87</v>
      </c>
      <c r="L4" s="11">
        <v>0.90625</v>
      </c>
      <c r="M4" s="26">
        <v>10</v>
      </c>
      <c r="N4" s="11">
        <v>0.90625</v>
      </c>
      <c r="O4" s="26">
        <v>5</v>
      </c>
      <c r="P4" s="40">
        <v>0</v>
      </c>
      <c r="Q4" s="13" t="str">
        <f>IF(P4&lt;=7%,"10",IF(P4&lt;=9%,"7.5",IF(P4&lt;=12%,"5",IF(P4&gt;12%,"0"))))</f>
        <v>10</v>
      </c>
      <c r="R4" s="39">
        <v>0</v>
      </c>
      <c r="S4" s="13" t="str">
        <f>IF(R4&lt;=12%,"10",IF(R4&lt;=14%,"7.5",IF(R4&lt;=17%,"5",IF(R4&gt;17%,"0"))))</f>
        <v>10</v>
      </c>
      <c r="T4" s="11">
        <v>0.9</v>
      </c>
      <c r="U4" s="26">
        <v>10</v>
      </c>
      <c r="V4" s="15">
        <v>0</v>
      </c>
      <c r="W4" s="11">
        <v>0.35087719298245612</v>
      </c>
      <c r="X4" s="26">
        <v>10</v>
      </c>
      <c r="Y4" s="15">
        <v>0</v>
      </c>
      <c r="Z4" s="14">
        <v>189.86458333333334</v>
      </c>
      <c r="AA4" s="26">
        <v>7.5</v>
      </c>
      <c r="AB4" s="39">
        <v>1</v>
      </c>
      <c r="AC4" s="13">
        <v>10</v>
      </c>
      <c r="AD4" s="11">
        <v>0.94915254237288138</v>
      </c>
      <c r="AE4" s="26">
        <v>10</v>
      </c>
      <c r="AF4" s="13">
        <v>1</v>
      </c>
      <c r="AG4" s="15">
        <v>0</v>
      </c>
      <c r="AH4" s="26">
        <v>5</v>
      </c>
      <c r="AI4" s="11">
        <v>0.4576271186440678</v>
      </c>
      <c r="AJ4" s="26">
        <v>10</v>
      </c>
      <c r="AK4" s="13">
        <v>13</v>
      </c>
      <c r="AL4" s="13"/>
      <c r="AM4" s="61">
        <v>1959</v>
      </c>
      <c r="AN4" s="13" t="str">
        <f>IF(AM4&lt;=5000,"5",IF(AM4&lt;=9000,"2",IF(AM4&gt;9000,"0")))</f>
        <v>5</v>
      </c>
      <c r="AO4" s="13">
        <v>5</v>
      </c>
      <c r="AP4" s="13">
        <v>5</v>
      </c>
      <c r="AQ4" s="179">
        <v>0.01</v>
      </c>
      <c r="AR4" s="180" t="str">
        <f>IF(AQ4=0%,"5",IF(AQ4&lt;=2%,"4",IF(AQ4&lt;=5%,"3",IF(AQ4&lt;=8%,"2",IF(AQ4&lt;=10%,"1",IF(AQ4&gt;10%,"0"))))))</f>
        <v>4</v>
      </c>
      <c r="AS4" s="26">
        <f>AR4+AP4+AO4+AN4+AL4+AK4+AJ4+AH4+AE4+AC4+AA4+X4+U4+S4+Q4+O4+M4</f>
        <v>129.5</v>
      </c>
      <c r="AT4" s="183"/>
    </row>
    <row r="5" spans="1:46" s="1" customFormat="1" ht="24" customHeight="1">
      <c r="A5" s="7" t="s">
        <v>34</v>
      </c>
      <c r="B5" s="8">
        <v>0</v>
      </c>
      <c r="C5" s="8">
        <v>44</v>
      </c>
      <c r="D5" s="8">
        <v>22</v>
      </c>
      <c r="E5" s="8">
        <v>22</v>
      </c>
      <c r="F5" s="8">
        <v>22</v>
      </c>
      <c r="G5" s="8">
        <v>44</v>
      </c>
      <c r="H5" s="8">
        <v>22</v>
      </c>
      <c r="I5" s="25">
        <v>44</v>
      </c>
      <c r="J5" s="10">
        <v>22</v>
      </c>
      <c r="K5" s="10">
        <v>39</v>
      </c>
      <c r="L5" s="11">
        <v>0.90900000000000003</v>
      </c>
      <c r="M5" s="12" t="s">
        <v>161</v>
      </c>
      <c r="N5" s="11">
        <v>0.52200000000000002</v>
      </c>
      <c r="O5" s="12" t="s">
        <v>184</v>
      </c>
      <c r="P5" s="39">
        <v>0</v>
      </c>
      <c r="Q5" s="13" t="str">
        <f>IF(P5&lt;=7%,"10",IF(P5&lt;=9%,"7.5",IF(P5&lt;=12%,"5",IF(P5&gt;12%,"0"))))</f>
        <v>10</v>
      </c>
      <c r="R5" s="39">
        <v>0</v>
      </c>
      <c r="S5" s="13" t="str">
        <f>IF(R5&lt;=12%,"10",IF(R5&lt;=14%,"7.5",IF(R5&lt;=17%,"5",IF(R5&gt;17%,"0"))))</f>
        <v>10</v>
      </c>
      <c r="T5" s="11">
        <v>1</v>
      </c>
      <c r="U5" s="12" t="s">
        <v>161</v>
      </c>
      <c r="V5" s="15">
        <v>0</v>
      </c>
      <c r="W5" s="11">
        <v>0.63600000000000001</v>
      </c>
      <c r="X5" s="26">
        <v>10</v>
      </c>
      <c r="Y5" s="15">
        <v>0</v>
      </c>
      <c r="Z5" s="14">
        <v>262</v>
      </c>
      <c r="AA5" s="12" t="s">
        <v>184</v>
      </c>
      <c r="AB5" s="39">
        <v>1</v>
      </c>
      <c r="AC5" s="13">
        <v>10</v>
      </c>
      <c r="AD5" s="11">
        <v>1</v>
      </c>
      <c r="AE5" s="12" t="s">
        <v>161</v>
      </c>
      <c r="AF5" s="13" t="s">
        <v>160</v>
      </c>
      <c r="AG5" s="15">
        <v>0</v>
      </c>
      <c r="AH5" s="12" t="s">
        <v>161</v>
      </c>
      <c r="AI5" s="11" t="s">
        <v>160</v>
      </c>
      <c r="AJ5" s="12" t="s">
        <v>161</v>
      </c>
      <c r="AK5" s="13">
        <v>11</v>
      </c>
      <c r="AL5" s="13"/>
      <c r="AM5" s="61">
        <v>2140</v>
      </c>
      <c r="AN5" s="13" t="str">
        <f t="shared" ref="AN5:AN9" si="0">IF(AM5&lt;=5000,"5",IF(AM5&lt;=9000,"2",IF(AM5&gt;9000,"0")))</f>
        <v>5</v>
      </c>
      <c r="AO5" s="13">
        <v>5</v>
      </c>
      <c r="AP5" s="13">
        <v>5</v>
      </c>
      <c r="AQ5" s="42" t="s">
        <v>160</v>
      </c>
      <c r="AR5" s="13">
        <v>5</v>
      </c>
      <c r="AS5" s="26">
        <f t="shared" ref="AS5:AS9" si="1">AR5+AP5+AO5+AN5+AL5+AK5+AJ5+AH5+AE5+AC5+AA5+X5+U5+S5+Q5+O5+M5</f>
        <v>121</v>
      </c>
      <c r="AT5" s="183"/>
    </row>
    <row r="6" spans="1:46" s="1" customFormat="1" ht="13.5" customHeight="1">
      <c r="A6" s="7" t="s">
        <v>35</v>
      </c>
      <c r="B6" s="8">
        <v>0</v>
      </c>
      <c r="C6" s="8">
        <v>77</v>
      </c>
      <c r="D6" s="8">
        <v>58</v>
      </c>
      <c r="E6" s="8">
        <v>58</v>
      </c>
      <c r="F6" s="8">
        <v>52</v>
      </c>
      <c r="G6" s="8">
        <v>54</v>
      </c>
      <c r="H6" s="8">
        <v>42</v>
      </c>
      <c r="I6" s="9">
        <v>18</v>
      </c>
      <c r="J6" s="10">
        <v>14</v>
      </c>
      <c r="K6" s="10">
        <v>17</v>
      </c>
      <c r="L6" s="11">
        <v>0.94444444444444442</v>
      </c>
      <c r="M6" s="26">
        <v>10</v>
      </c>
      <c r="N6" s="11">
        <v>0.94444444444444442</v>
      </c>
      <c r="O6" s="26">
        <v>5</v>
      </c>
      <c r="P6" s="39">
        <v>0.04</v>
      </c>
      <c r="Q6" s="13" t="str">
        <f t="shared" ref="Q6:Q9" si="2">IF(P6&lt;=7%,"10",IF(P6&lt;=9%,"7.5",IF(P6&lt;=12%,"5",IF(P6&gt;12%,"0"))))</f>
        <v>10</v>
      </c>
      <c r="R6" s="39">
        <v>0</v>
      </c>
      <c r="S6" s="13" t="str">
        <f t="shared" ref="S6:S9" si="3">IF(R6&lt;=12%,"10",IF(R6&lt;=14%,"7.5",IF(R6&lt;=17%,"5",IF(R6&gt;17%,"0"))))</f>
        <v>10</v>
      </c>
      <c r="T6" s="11">
        <v>0.9285714285714286</v>
      </c>
      <c r="U6" s="26">
        <v>10</v>
      </c>
      <c r="V6" s="15">
        <v>0</v>
      </c>
      <c r="W6" s="11">
        <v>0.2857142857142857</v>
      </c>
      <c r="X6" s="26">
        <v>10</v>
      </c>
      <c r="Y6" s="15">
        <v>0</v>
      </c>
      <c r="Z6" s="14">
        <v>140.44444444444446</v>
      </c>
      <c r="AA6" s="26">
        <v>10</v>
      </c>
      <c r="AB6" s="39">
        <v>1</v>
      </c>
      <c r="AC6" s="13">
        <v>10</v>
      </c>
      <c r="AD6" s="11">
        <v>0.98275862068965514</v>
      </c>
      <c r="AE6" s="26">
        <v>10</v>
      </c>
      <c r="AF6" s="13">
        <v>2</v>
      </c>
      <c r="AG6" s="15">
        <v>0</v>
      </c>
      <c r="AH6" s="26">
        <v>7</v>
      </c>
      <c r="AI6" s="11">
        <v>0.34482758620689657</v>
      </c>
      <c r="AJ6" s="26">
        <v>5</v>
      </c>
      <c r="AK6" s="13">
        <v>13</v>
      </c>
      <c r="AL6" s="13"/>
      <c r="AM6" s="62">
        <v>14921</v>
      </c>
      <c r="AN6" s="13" t="str">
        <f t="shared" si="0"/>
        <v>0</v>
      </c>
      <c r="AO6" s="13">
        <v>5</v>
      </c>
      <c r="AP6" s="13">
        <v>5</v>
      </c>
      <c r="AQ6" s="42">
        <v>0</v>
      </c>
      <c r="AR6" s="13" t="str">
        <f t="shared" ref="AR6:AR9" si="4">IF(AQ6=0%,"5",IF(AQ6&lt;=2%,"4",IF(AQ6&lt;=5%,"3",IF(AQ6&lt;=8%,"2",IF(AQ6&lt;=10%,"1",IF(AQ6&gt;10%,"0"))))))</f>
        <v>5</v>
      </c>
      <c r="AS6" s="26">
        <f t="shared" si="1"/>
        <v>125</v>
      </c>
      <c r="AT6" s="183"/>
    </row>
    <row r="7" spans="1:46" s="1" customFormat="1" ht="13.5" customHeight="1">
      <c r="A7" s="7" t="s">
        <v>36</v>
      </c>
      <c r="B7" s="8">
        <v>0</v>
      </c>
      <c r="C7" s="8">
        <v>16</v>
      </c>
      <c r="D7" s="8">
        <v>16</v>
      </c>
      <c r="E7" s="8">
        <v>5</v>
      </c>
      <c r="F7" s="8">
        <v>5</v>
      </c>
      <c r="G7" s="8">
        <v>13</v>
      </c>
      <c r="H7" s="8">
        <v>13</v>
      </c>
      <c r="I7" s="9">
        <v>11</v>
      </c>
      <c r="J7" s="10">
        <v>11</v>
      </c>
      <c r="K7" s="10">
        <v>10</v>
      </c>
      <c r="L7" s="11">
        <v>0.90909090909090906</v>
      </c>
      <c r="M7" s="26">
        <v>10</v>
      </c>
      <c r="N7" s="11">
        <v>0.72727272727272729</v>
      </c>
      <c r="O7" s="26">
        <v>2</v>
      </c>
      <c r="P7" s="40">
        <v>0</v>
      </c>
      <c r="Q7" s="13" t="str">
        <f t="shared" si="2"/>
        <v>10</v>
      </c>
      <c r="R7" s="39">
        <v>0</v>
      </c>
      <c r="S7" s="13" t="str">
        <f t="shared" si="3"/>
        <v>10</v>
      </c>
      <c r="T7" s="11">
        <v>0.90909090909090906</v>
      </c>
      <c r="U7" s="26">
        <v>10</v>
      </c>
      <c r="V7" s="15">
        <v>0</v>
      </c>
      <c r="W7" s="11">
        <v>0.30769230769230771</v>
      </c>
      <c r="X7" s="26">
        <v>10</v>
      </c>
      <c r="Y7" s="15">
        <v>0</v>
      </c>
      <c r="Z7" s="14">
        <v>279.81818181818181</v>
      </c>
      <c r="AA7" s="26">
        <v>0</v>
      </c>
      <c r="AB7" s="39">
        <v>1</v>
      </c>
      <c r="AC7" s="13">
        <v>10</v>
      </c>
      <c r="AD7" s="11">
        <v>1</v>
      </c>
      <c r="AE7" s="26">
        <v>10</v>
      </c>
      <c r="AF7" s="13">
        <v>2</v>
      </c>
      <c r="AG7" s="15">
        <v>0</v>
      </c>
      <c r="AH7" s="26">
        <v>7</v>
      </c>
      <c r="AI7" s="11">
        <v>0.4</v>
      </c>
      <c r="AJ7" s="26">
        <v>10</v>
      </c>
      <c r="AK7" s="13">
        <v>8</v>
      </c>
      <c r="AL7" s="13"/>
      <c r="AM7" s="61">
        <v>6748</v>
      </c>
      <c r="AN7" s="13" t="str">
        <f t="shared" si="0"/>
        <v>2</v>
      </c>
      <c r="AO7" s="13">
        <v>5</v>
      </c>
      <c r="AP7" s="13">
        <v>5</v>
      </c>
      <c r="AQ7" s="42">
        <v>0</v>
      </c>
      <c r="AR7" s="13" t="str">
        <f t="shared" si="4"/>
        <v>5</v>
      </c>
      <c r="AS7" s="26">
        <f t="shared" si="1"/>
        <v>114</v>
      </c>
      <c r="AT7" s="183"/>
    </row>
    <row r="8" spans="1:46" s="1" customFormat="1" ht="13.5" customHeight="1">
      <c r="A8" s="7" t="s">
        <v>37</v>
      </c>
      <c r="B8" s="8">
        <v>2</v>
      </c>
      <c r="C8" s="8">
        <v>1562</v>
      </c>
      <c r="D8" s="8">
        <v>642</v>
      </c>
      <c r="E8" s="8">
        <v>465</v>
      </c>
      <c r="F8" s="8">
        <v>327</v>
      </c>
      <c r="G8" s="8">
        <v>1052</v>
      </c>
      <c r="H8" s="8">
        <v>436</v>
      </c>
      <c r="I8" s="9">
        <v>791</v>
      </c>
      <c r="J8" s="10">
        <v>335</v>
      </c>
      <c r="K8" s="10">
        <v>748</v>
      </c>
      <c r="L8" s="11">
        <v>0.94563843236409606</v>
      </c>
      <c r="M8" s="26">
        <v>10</v>
      </c>
      <c r="N8" s="11">
        <v>0.92414664981036665</v>
      </c>
      <c r="O8" s="26">
        <v>5</v>
      </c>
      <c r="P8" s="39">
        <v>0.02</v>
      </c>
      <c r="Q8" s="13" t="str">
        <f t="shared" si="2"/>
        <v>10</v>
      </c>
      <c r="R8" s="39">
        <v>0.01</v>
      </c>
      <c r="S8" s="13" t="str">
        <f t="shared" si="3"/>
        <v>10</v>
      </c>
      <c r="T8" s="11">
        <v>0.89253731343283582</v>
      </c>
      <c r="U8" s="26">
        <v>10</v>
      </c>
      <c r="V8" s="15">
        <v>0</v>
      </c>
      <c r="W8" s="11">
        <v>0.26376146788990823</v>
      </c>
      <c r="X8" s="26">
        <v>10</v>
      </c>
      <c r="Y8" s="15">
        <v>0</v>
      </c>
      <c r="Z8" s="14">
        <v>139.54705144291091</v>
      </c>
      <c r="AA8" s="26">
        <v>10</v>
      </c>
      <c r="AB8" s="39">
        <v>1</v>
      </c>
      <c r="AC8" s="13">
        <v>10</v>
      </c>
      <c r="AD8" s="11">
        <v>0.95053763440860217</v>
      </c>
      <c r="AE8" s="26">
        <v>10</v>
      </c>
      <c r="AF8" s="13">
        <v>2</v>
      </c>
      <c r="AG8" s="15">
        <v>0</v>
      </c>
      <c r="AH8" s="26">
        <v>7</v>
      </c>
      <c r="AI8" s="11">
        <v>0.43162393162393164</v>
      </c>
      <c r="AJ8" s="26">
        <v>10</v>
      </c>
      <c r="AK8" s="13">
        <v>11</v>
      </c>
      <c r="AL8" s="13"/>
      <c r="AM8" s="61">
        <v>940</v>
      </c>
      <c r="AN8" s="13" t="str">
        <f t="shared" si="0"/>
        <v>5</v>
      </c>
      <c r="AO8" s="13">
        <v>0</v>
      </c>
      <c r="AP8" s="13">
        <v>5</v>
      </c>
      <c r="AQ8" s="42">
        <v>0.01</v>
      </c>
      <c r="AR8" s="13" t="str">
        <f t="shared" si="4"/>
        <v>4</v>
      </c>
      <c r="AS8" s="26">
        <f t="shared" si="1"/>
        <v>127</v>
      </c>
      <c r="AT8" s="183"/>
    </row>
    <row r="9" spans="1:46" s="1" customFormat="1" ht="24" customHeight="1">
      <c r="A9" s="7" t="s">
        <v>38</v>
      </c>
      <c r="B9" s="8">
        <v>0</v>
      </c>
      <c r="C9" s="8">
        <v>124</v>
      </c>
      <c r="D9" s="8">
        <v>45</v>
      </c>
      <c r="E9" s="8">
        <v>43</v>
      </c>
      <c r="F9" s="8">
        <v>36</v>
      </c>
      <c r="G9" s="8">
        <v>115</v>
      </c>
      <c r="H9" s="8">
        <v>42</v>
      </c>
      <c r="I9" s="9">
        <v>89</v>
      </c>
      <c r="J9" s="10">
        <v>33</v>
      </c>
      <c r="K9" s="10">
        <v>86</v>
      </c>
      <c r="L9" s="11">
        <v>0.9662921348314607</v>
      </c>
      <c r="M9" s="26">
        <v>10</v>
      </c>
      <c r="N9" s="11">
        <v>0.9662921348314607</v>
      </c>
      <c r="O9" s="26">
        <v>5</v>
      </c>
      <c r="P9" s="39">
        <v>0.03</v>
      </c>
      <c r="Q9" s="13" t="str">
        <f t="shared" si="2"/>
        <v>10</v>
      </c>
      <c r="R9" s="39">
        <v>0</v>
      </c>
      <c r="S9" s="13" t="str">
        <f t="shared" si="3"/>
        <v>10</v>
      </c>
      <c r="T9" s="11">
        <v>0.96969696969696972</v>
      </c>
      <c r="U9" s="26">
        <v>10</v>
      </c>
      <c r="V9" s="15">
        <v>0</v>
      </c>
      <c r="W9" s="11">
        <v>0.5</v>
      </c>
      <c r="X9" s="26">
        <v>10</v>
      </c>
      <c r="Y9" s="15">
        <v>0</v>
      </c>
      <c r="Z9" s="14">
        <v>92.011235955056179</v>
      </c>
      <c r="AA9" s="26">
        <v>10</v>
      </c>
      <c r="AB9" s="39">
        <v>1</v>
      </c>
      <c r="AC9" s="13">
        <v>10</v>
      </c>
      <c r="AD9" s="11">
        <v>1</v>
      </c>
      <c r="AE9" s="26">
        <v>10</v>
      </c>
      <c r="AF9" s="13">
        <v>2</v>
      </c>
      <c r="AG9" s="15">
        <v>0</v>
      </c>
      <c r="AH9" s="26">
        <v>7</v>
      </c>
      <c r="AI9" s="11">
        <v>0.48837209302325579</v>
      </c>
      <c r="AJ9" s="26">
        <v>10</v>
      </c>
      <c r="AK9" s="13">
        <v>10</v>
      </c>
      <c r="AL9" s="13"/>
      <c r="AM9" s="61">
        <v>1323</v>
      </c>
      <c r="AN9" s="13" t="str">
        <f t="shared" si="0"/>
        <v>5</v>
      </c>
      <c r="AO9" s="13">
        <v>5</v>
      </c>
      <c r="AP9" s="13">
        <v>5</v>
      </c>
      <c r="AQ9" s="42">
        <v>0</v>
      </c>
      <c r="AR9" s="13" t="str">
        <f t="shared" si="4"/>
        <v>5</v>
      </c>
      <c r="AS9" s="26">
        <f t="shared" si="1"/>
        <v>132</v>
      </c>
      <c r="AT9" s="183"/>
    </row>
    <row r="10" spans="1:46" s="1" customFormat="1" ht="28.25" customHeight="1"/>
    <row r="12" spans="1:46">
      <c r="A12" s="260" t="s">
        <v>798</v>
      </c>
    </row>
    <row r="13" spans="1:46" ht="13" customHeight="1">
      <c r="A13" s="260"/>
      <c r="B13" s="192"/>
    </row>
    <row r="14" spans="1:46">
      <c r="A14" s="260"/>
      <c r="B14" s="192"/>
    </row>
    <row r="15" spans="1:46">
      <c r="A15" s="260"/>
      <c r="B15" s="192"/>
    </row>
    <row r="16" spans="1:46">
      <c r="A16" s="260"/>
    </row>
  </sheetData>
  <sheetProtection algorithmName="SHA-512" hashValue="dSHwVgo/Itq5KM0EoLlAbFN38+rBHGfEgmF1PSJ1cprkBv/9poUWexqG2ugNAbF8sheEEL4d5hXZ29xOk3S1jA==" saltValue="AZw/Tn1mow0I6B1nelHZpQ==" spinCount="100000" sheet="1" objects="1" scenarios="1"/>
  <mergeCells count="28">
    <mergeCell ref="A12:A16"/>
    <mergeCell ref="AT1:AT3"/>
    <mergeCell ref="A1:A3"/>
    <mergeCell ref="K1:K3"/>
    <mergeCell ref="L1:S1"/>
    <mergeCell ref="T1:Y1"/>
    <mergeCell ref="Z1:AA1"/>
    <mergeCell ref="AB1:AJ1"/>
    <mergeCell ref="AB2:AC2"/>
    <mergeCell ref="AD2:AE2"/>
    <mergeCell ref="AF2:AH2"/>
    <mergeCell ref="AI2:AJ2"/>
    <mergeCell ref="AK1:AL1"/>
    <mergeCell ref="AM1:AR1"/>
    <mergeCell ref="AS1:AS3"/>
    <mergeCell ref="L2:M2"/>
    <mergeCell ref="N2:O2"/>
    <mergeCell ref="P2:Q2"/>
    <mergeCell ref="R2:S2"/>
    <mergeCell ref="T2:V2"/>
    <mergeCell ref="W2:Y2"/>
    <mergeCell ref="Z2:AA2"/>
    <mergeCell ref="AP2:AP3"/>
    <mergeCell ref="AQ2:AR2"/>
    <mergeCell ref="AK2:AK3"/>
    <mergeCell ref="AL2:AL3"/>
    <mergeCell ref="AM2:AN2"/>
    <mergeCell ref="AO2:AO3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8"/>
  <sheetViews>
    <sheetView zoomScale="120" zoomScaleNormal="12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6" sqref="A6:XFD6"/>
    </sheetView>
  </sheetViews>
  <sheetFormatPr baseColWidth="10" defaultRowHeight="13"/>
  <cols>
    <col min="1" max="1" width="51.1640625" customWidth="1"/>
    <col min="2" max="8" width="9.33203125" customWidth="1"/>
    <col min="9" max="9" width="7.5" customWidth="1"/>
    <col min="10" max="10" width="8.5" customWidth="1"/>
    <col min="11" max="11" width="7.33203125" customWidth="1"/>
    <col min="12" max="12" width="8.5" customWidth="1"/>
    <col min="13" max="13" width="7.33203125" customWidth="1"/>
    <col min="14" max="14" width="8.5" customWidth="1"/>
    <col min="15" max="15" width="7.33203125" customWidth="1"/>
    <col min="16" max="16" width="8.5" customWidth="1"/>
    <col min="17" max="17" width="7.33203125" customWidth="1"/>
    <col min="18" max="18" width="7.83203125" customWidth="1"/>
    <col min="19" max="20" width="6.5" customWidth="1"/>
    <col min="21" max="21" width="7.5" customWidth="1"/>
    <col min="22" max="23" width="6" customWidth="1"/>
    <col min="24" max="24" width="9.5" customWidth="1"/>
    <col min="25" max="25" width="7.33203125" customWidth="1"/>
    <col min="26" max="26" width="8.5" customWidth="1"/>
    <col min="27" max="27" width="7.33203125" customWidth="1"/>
    <col min="28" max="28" width="8.5" customWidth="1"/>
    <col min="29" max="31" width="7.33203125" customWidth="1"/>
    <col min="32" max="32" width="8.1640625" customWidth="1"/>
    <col min="33" max="33" width="8.5" customWidth="1"/>
    <col min="34" max="34" width="7.33203125" customWidth="1"/>
    <col min="35" max="35" width="13.1640625" customWidth="1"/>
    <col min="36" max="36" width="14" customWidth="1"/>
    <col min="37" max="37" width="8.5" customWidth="1"/>
    <col min="38" max="38" width="7.33203125" customWidth="1"/>
    <col min="39" max="39" width="10.33203125" customWidth="1"/>
    <col min="40" max="40" width="11.5" customWidth="1"/>
    <col min="41" max="41" width="8.5" customWidth="1"/>
    <col min="42" max="42" width="9" customWidth="1"/>
    <col min="43" max="43" width="7.33203125" customWidth="1"/>
    <col min="44" max="44" width="47.6640625" customWidth="1"/>
    <col min="45" max="256" width="8.83203125" customWidth="1"/>
  </cols>
  <sheetData>
    <row r="1" spans="1:44" s="1" customFormat="1" ht="34.5" customHeight="1">
      <c r="A1" s="263" t="s">
        <v>0</v>
      </c>
      <c r="B1" s="2" t="s">
        <v>1</v>
      </c>
      <c r="C1" s="2" t="s">
        <v>39</v>
      </c>
      <c r="D1" s="2" t="s">
        <v>39</v>
      </c>
      <c r="E1" s="2" t="s">
        <v>1</v>
      </c>
      <c r="F1" s="2" t="s">
        <v>1</v>
      </c>
      <c r="G1" s="3" t="s">
        <v>39</v>
      </c>
      <c r="H1" s="3" t="s">
        <v>39</v>
      </c>
      <c r="I1" s="264" t="s">
        <v>40</v>
      </c>
      <c r="J1" s="264" t="s">
        <v>4</v>
      </c>
      <c r="K1" s="264"/>
      <c r="L1" s="264"/>
      <c r="M1" s="264"/>
      <c r="N1" s="264"/>
      <c r="O1" s="264"/>
      <c r="P1" s="264"/>
      <c r="Q1" s="264"/>
      <c r="R1" s="264" t="s">
        <v>5</v>
      </c>
      <c r="S1" s="264"/>
      <c r="T1" s="264"/>
      <c r="U1" s="264"/>
      <c r="V1" s="264"/>
      <c r="W1" s="264"/>
      <c r="X1" s="259" t="s">
        <v>6</v>
      </c>
      <c r="Y1" s="259"/>
      <c r="Z1" s="264" t="s">
        <v>7</v>
      </c>
      <c r="AA1" s="264"/>
      <c r="AB1" s="264"/>
      <c r="AC1" s="264"/>
      <c r="AD1" s="264"/>
      <c r="AE1" s="264"/>
      <c r="AF1" s="264"/>
      <c r="AG1" s="264"/>
      <c r="AH1" s="264"/>
      <c r="AI1" s="264" t="s">
        <v>156</v>
      </c>
      <c r="AJ1" s="264"/>
      <c r="AK1" s="264" t="s">
        <v>8</v>
      </c>
      <c r="AL1" s="264"/>
      <c r="AM1" s="264"/>
      <c r="AN1" s="264"/>
      <c r="AO1" s="264"/>
      <c r="AP1" s="264"/>
      <c r="AQ1" s="264" t="s">
        <v>9</v>
      </c>
      <c r="AR1" s="261" t="s">
        <v>789</v>
      </c>
    </row>
    <row r="2" spans="1:44" s="1" customFormat="1" ht="45" customHeight="1">
      <c r="A2" s="263"/>
      <c r="B2" s="2" t="s">
        <v>10</v>
      </c>
      <c r="C2" s="2" t="s">
        <v>10</v>
      </c>
      <c r="D2" s="2" t="s">
        <v>10</v>
      </c>
      <c r="E2" s="2" t="s">
        <v>10</v>
      </c>
      <c r="F2" s="2" t="s">
        <v>10</v>
      </c>
      <c r="G2" s="3" t="s">
        <v>11</v>
      </c>
      <c r="H2" s="3" t="s">
        <v>11</v>
      </c>
      <c r="I2" s="264"/>
      <c r="J2" s="265" t="s">
        <v>164</v>
      </c>
      <c r="K2" s="259"/>
      <c r="L2" s="259" t="s">
        <v>13</v>
      </c>
      <c r="M2" s="259"/>
      <c r="N2" s="259" t="s">
        <v>14</v>
      </c>
      <c r="O2" s="259"/>
      <c r="P2" s="259" t="s">
        <v>15</v>
      </c>
      <c r="Q2" s="259"/>
      <c r="R2" s="265" t="s">
        <v>165</v>
      </c>
      <c r="S2" s="259"/>
      <c r="T2" s="259"/>
      <c r="U2" s="259" t="s">
        <v>41</v>
      </c>
      <c r="V2" s="259"/>
      <c r="W2" s="259"/>
      <c r="X2" s="259" t="s">
        <v>181</v>
      </c>
      <c r="Y2" s="259"/>
      <c r="Z2" s="259" t="s">
        <v>174</v>
      </c>
      <c r="AA2" s="259"/>
      <c r="AB2" s="259" t="s">
        <v>42</v>
      </c>
      <c r="AC2" s="259"/>
      <c r="AD2" s="259" t="s">
        <v>20</v>
      </c>
      <c r="AE2" s="259"/>
      <c r="AF2" s="259"/>
      <c r="AG2" s="259" t="s">
        <v>182</v>
      </c>
      <c r="AH2" s="259"/>
      <c r="AI2" s="259" t="s">
        <v>155</v>
      </c>
      <c r="AJ2" s="265" t="s">
        <v>157</v>
      </c>
      <c r="AK2" s="265" t="s">
        <v>162</v>
      </c>
      <c r="AL2" s="259"/>
      <c r="AM2" s="259" t="s">
        <v>21</v>
      </c>
      <c r="AN2" s="265" t="s">
        <v>163</v>
      </c>
      <c r="AO2" s="259" t="s">
        <v>180</v>
      </c>
      <c r="AP2" s="259"/>
      <c r="AQ2" s="264"/>
      <c r="AR2" s="261"/>
    </row>
    <row r="3" spans="1:44" s="1" customFormat="1" ht="26" customHeight="1">
      <c r="A3" s="263"/>
      <c r="B3" s="2" t="s">
        <v>22</v>
      </c>
      <c r="C3" s="2" t="s">
        <v>23</v>
      </c>
      <c r="D3" s="2" t="s">
        <v>24</v>
      </c>
      <c r="E3" s="2" t="s">
        <v>23</v>
      </c>
      <c r="F3" s="2" t="s">
        <v>24</v>
      </c>
      <c r="G3" s="3" t="s">
        <v>25</v>
      </c>
      <c r="H3" s="3" t="s">
        <v>24</v>
      </c>
      <c r="I3" s="264"/>
      <c r="J3" s="6" t="s">
        <v>26</v>
      </c>
      <c r="K3" s="6" t="s">
        <v>27</v>
      </c>
      <c r="L3" s="6" t="s">
        <v>26</v>
      </c>
      <c r="M3" s="6" t="s">
        <v>27</v>
      </c>
      <c r="N3" s="6" t="s">
        <v>26</v>
      </c>
      <c r="O3" s="6" t="s">
        <v>27</v>
      </c>
      <c r="P3" s="6" t="s">
        <v>26</v>
      </c>
      <c r="Q3" s="6" t="s">
        <v>27</v>
      </c>
      <c r="R3" s="6" t="s">
        <v>26</v>
      </c>
      <c r="S3" s="6" t="s">
        <v>27</v>
      </c>
      <c r="T3" s="6" t="s">
        <v>28</v>
      </c>
      <c r="U3" s="6" t="s">
        <v>26</v>
      </c>
      <c r="V3" s="6" t="s">
        <v>27</v>
      </c>
      <c r="W3" s="5" t="s">
        <v>28</v>
      </c>
      <c r="X3" s="6" t="s">
        <v>29</v>
      </c>
      <c r="Y3" s="6" t="s">
        <v>27</v>
      </c>
      <c r="Z3" s="6" t="s">
        <v>30</v>
      </c>
      <c r="AA3" s="6" t="s">
        <v>27</v>
      </c>
      <c r="AB3" s="6" t="s">
        <v>26</v>
      </c>
      <c r="AC3" s="6" t="s">
        <v>27</v>
      </c>
      <c r="AD3" s="6" t="s">
        <v>31</v>
      </c>
      <c r="AE3" s="6" t="s">
        <v>32</v>
      </c>
      <c r="AF3" s="6" t="s">
        <v>27</v>
      </c>
      <c r="AG3" s="6" t="s">
        <v>26</v>
      </c>
      <c r="AH3" s="6" t="s">
        <v>27</v>
      </c>
      <c r="AI3" s="259"/>
      <c r="AJ3" s="259"/>
      <c r="AK3" s="6" t="s">
        <v>189</v>
      </c>
      <c r="AL3" s="6" t="s">
        <v>27</v>
      </c>
      <c r="AM3" s="259"/>
      <c r="AN3" s="259"/>
      <c r="AO3" s="6" t="s">
        <v>26</v>
      </c>
      <c r="AP3" s="6" t="s">
        <v>27</v>
      </c>
      <c r="AQ3" s="264"/>
      <c r="AR3" s="262"/>
    </row>
    <row r="4" spans="1:44" s="1" customFormat="1" ht="24" customHeight="1">
      <c r="A4" s="7" t="s">
        <v>44</v>
      </c>
      <c r="B4" s="8">
        <v>0</v>
      </c>
      <c r="C4" s="8">
        <v>203</v>
      </c>
      <c r="D4" s="8">
        <v>117</v>
      </c>
      <c r="E4" s="9">
        <v>162</v>
      </c>
      <c r="F4" s="10">
        <v>95</v>
      </c>
      <c r="G4" s="10">
        <v>80</v>
      </c>
      <c r="H4" s="10">
        <v>100</v>
      </c>
      <c r="I4" s="10">
        <v>145</v>
      </c>
      <c r="J4" s="11">
        <v>0.89506172839506171</v>
      </c>
      <c r="K4" s="26">
        <v>10</v>
      </c>
      <c r="L4" s="11">
        <v>0.62962962962962965</v>
      </c>
      <c r="M4" s="26">
        <v>0</v>
      </c>
      <c r="N4" s="39">
        <v>0.1</v>
      </c>
      <c r="O4" s="13" t="str">
        <f>IF(N4&lt;=7%,"10",IF(N4&lt;=9%,"7.5",IF(N4&lt;=12%,"5",IF(N4&gt;12%,"0"))))</f>
        <v>5</v>
      </c>
      <c r="P4" s="39">
        <v>0.04</v>
      </c>
      <c r="Q4" s="13" t="str">
        <f>IF(P4&lt;=12%,"10",IF(P4&lt;=14%,"7.5",IF(P4&lt;=17%,"5",IF(P4&gt;17%,"0"))))</f>
        <v>10</v>
      </c>
      <c r="R4" s="11">
        <v>0.95744680851063835</v>
      </c>
      <c r="S4" s="26">
        <v>10</v>
      </c>
      <c r="T4" s="15">
        <v>0</v>
      </c>
      <c r="U4" s="11">
        <v>0.38983050847457629</v>
      </c>
      <c r="V4" s="26">
        <v>10</v>
      </c>
      <c r="W4" s="15">
        <v>0</v>
      </c>
      <c r="X4" s="14">
        <v>76.00613496932516</v>
      </c>
      <c r="Y4" s="26">
        <v>10</v>
      </c>
      <c r="Z4" s="39">
        <v>0.79</v>
      </c>
      <c r="AA4" s="13" t="str">
        <f>IF(Z4&gt;=90%,"10",IF(Z4&gt;=85%,"7.5",IF(Z4&gt;=80%,"5",IF(Z4&lt;80%,"0"))))</f>
        <v>0</v>
      </c>
      <c r="AB4" s="11">
        <v>0.83898305084745761</v>
      </c>
      <c r="AC4" s="26">
        <v>10</v>
      </c>
      <c r="AD4" s="13">
        <v>2</v>
      </c>
      <c r="AE4" s="15">
        <v>0</v>
      </c>
      <c r="AF4" s="26">
        <v>7</v>
      </c>
      <c r="AG4" s="11">
        <v>0.62376237623762376</v>
      </c>
      <c r="AH4" s="26">
        <v>10</v>
      </c>
      <c r="AI4" s="13">
        <v>12</v>
      </c>
      <c r="AJ4" s="13"/>
      <c r="AK4" s="61">
        <v>1979</v>
      </c>
      <c r="AL4" s="13" t="str">
        <f>IF(AK4&lt;=8000,"5",IF(AK4&lt;=12000,"2",IF(AK4&gt;12000,"0")))</f>
        <v>5</v>
      </c>
      <c r="AM4" s="13">
        <v>5</v>
      </c>
      <c r="AN4" s="13">
        <v>5</v>
      </c>
      <c r="AO4" s="42">
        <v>0</v>
      </c>
      <c r="AP4" s="13" t="str">
        <f>IF(AO4=0%,"5",IF(AO4&lt;=2%,"4",IF(AO4&lt;=5%,"3",IF(AO4&lt;=8%,"2",IF(AO4&lt;=10%,"1",IF(AO4&gt;10%,"0"))))))</f>
        <v>5</v>
      </c>
      <c r="AQ4" s="30">
        <f t="shared" ref="AQ4:AQ11" si="0">AP4+AN4+AL4+AJ4+AI4+AH4+AF4+AC4+AA4+Y4+V4+S4+Q4+O4+M4+K4</f>
        <v>109</v>
      </c>
      <c r="AR4" s="184"/>
    </row>
    <row r="5" spans="1:44" s="1" customFormat="1" ht="40" customHeight="1">
      <c r="A5" s="7" t="s">
        <v>45</v>
      </c>
      <c r="B5" s="8">
        <v>0</v>
      </c>
      <c r="C5" s="8">
        <v>114</v>
      </c>
      <c r="D5" s="8">
        <v>56</v>
      </c>
      <c r="E5" s="9">
        <v>87</v>
      </c>
      <c r="F5" s="10">
        <v>44</v>
      </c>
      <c r="G5" s="10" t="s">
        <v>185</v>
      </c>
      <c r="H5" s="10" t="s">
        <v>185</v>
      </c>
      <c r="I5" s="10">
        <v>72</v>
      </c>
      <c r="J5" s="11">
        <v>0.83899999999999997</v>
      </c>
      <c r="K5" s="12" t="s">
        <v>161</v>
      </c>
      <c r="L5" s="11">
        <v>0.52800000000000002</v>
      </c>
      <c r="M5" s="26">
        <v>0</v>
      </c>
      <c r="N5" s="39" t="s">
        <v>160</v>
      </c>
      <c r="O5" s="13" t="str">
        <f t="shared" ref="O5:O11" si="1">IF(N5&lt;=7%,"10",IF(N5&lt;=9%,"7.5",IF(N5&lt;=12%,"5",IF(N5&gt;12%,"0"))))</f>
        <v>0</v>
      </c>
      <c r="P5" s="39" t="s">
        <v>160</v>
      </c>
      <c r="Q5" s="13" t="str">
        <f t="shared" ref="Q5:Q11" si="2">IF(P5&lt;=12%,"10",IF(P5&lt;=14%,"7.5",IF(P5&lt;=17%,"5",IF(P5&gt;17%,"0"))))</f>
        <v>0</v>
      </c>
      <c r="R5" s="11">
        <v>0.85</v>
      </c>
      <c r="S5" s="26">
        <v>10</v>
      </c>
      <c r="T5" s="15">
        <v>0</v>
      </c>
      <c r="U5" s="11">
        <v>0.89200000000000002</v>
      </c>
      <c r="V5" s="26">
        <v>10</v>
      </c>
      <c r="W5" s="15">
        <v>0</v>
      </c>
      <c r="X5" s="14">
        <v>108</v>
      </c>
      <c r="Y5" s="26">
        <v>10</v>
      </c>
      <c r="Z5" s="39">
        <v>1</v>
      </c>
      <c r="AA5" s="13" t="str">
        <f t="shared" ref="AA5:AA11" si="3">IF(Z5&gt;=90%,"10",IF(Z5&gt;=85%,"7.5",IF(Z5&gt;=80%,"5",IF(Z5&lt;80%,"0"))))</f>
        <v>10</v>
      </c>
      <c r="AB5" s="185">
        <v>0.94899999999999995</v>
      </c>
      <c r="AC5" s="189">
        <v>7.5</v>
      </c>
      <c r="AD5" s="13" t="s">
        <v>160</v>
      </c>
      <c r="AE5" s="15">
        <v>0</v>
      </c>
      <c r="AF5" s="26">
        <v>10</v>
      </c>
      <c r="AG5" s="11">
        <v>0.55300000000000005</v>
      </c>
      <c r="AH5" s="26">
        <v>10</v>
      </c>
      <c r="AI5" s="190">
        <v>8</v>
      </c>
      <c r="AJ5" s="13">
        <v>-10</v>
      </c>
      <c r="AK5" s="61">
        <v>1715</v>
      </c>
      <c r="AL5" s="13" t="str">
        <f t="shared" ref="AL5:AL11" si="4">IF(AK5&lt;=8000,"5",IF(AK5&lt;=12000,"2",IF(AK5&gt;12000,"0")))</f>
        <v>5</v>
      </c>
      <c r="AM5" s="13">
        <v>5</v>
      </c>
      <c r="AN5" s="13">
        <v>5</v>
      </c>
      <c r="AO5" s="42" t="s">
        <v>160</v>
      </c>
      <c r="AP5" s="13">
        <v>5</v>
      </c>
      <c r="AQ5" s="30">
        <f t="shared" si="0"/>
        <v>90.5</v>
      </c>
      <c r="AR5" s="184" t="s">
        <v>797</v>
      </c>
    </row>
    <row r="6" spans="1:44" s="1" customFormat="1" ht="24" customHeight="1">
      <c r="A6" s="7" t="s">
        <v>46</v>
      </c>
      <c r="B6" s="44">
        <v>1</v>
      </c>
      <c r="C6" s="8">
        <v>52</v>
      </c>
      <c r="D6" s="8">
        <v>52</v>
      </c>
      <c r="E6" s="9">
        <v>37</v>
      </c>
      <c r="F6" s="10">
        <v>37</v>
      </c>
      <c r="G6" s="10">
        <v>35</v>
      </c>
      <c r="H6" s="10">
        <v>35</v>
      </c>
      <c r="I6" s="10">
        <v>27</v>
      </c>
      <c r="J6" s="11">
        <v>0.72972972972972971</v>
      </c>
      <c r="K6" s="26">
        <v>0</v>
      </c>
      <c r="L6" s="11">
        <v>0.3783783783783784</v>
      </c>
      <c r="M6" s="26">
        <v>0</v>
      </c>
      <c r="N6" s="39">
        <v>0.01</v>
      </c>
      <c r="O6" s="13" t="str">
        <f t="shared" si="1"/>
        <v>10</v>
      </c>
      <c r="P6" s="39">
        <v>0</v>
      </c>
      <c r="Q6" s="13" t="str">
        <f t="shared" si="2"/>
        <v>10</v>
      </c>
      <c r="R6" s="11">
        <v>0.89189189189189189</v>
      </c>
      <c r="S6" s="26">
        <v>10</v>
      </c>
      <c r="T6" s="15">
        <v>0</v>
      </c>
      <c r="U6" s="11">
        <v>5.7692307692307696E-2</v>
      </c>
      <c r="V6" s="26">
        <v>0</v>
      </c>
      <c r="W6" s="15">
        <v>0</v>
      </c>
      <c r="X6" s="14">
        <v>114.02702702702703</v>
      </c>
      <c r="Y6" s="26">
        <v>10</v>
      </c>
      <c r="Z6" s="39">
        <v>0.95</v>
      </c>
      <c r="AA6" s="13" t="str">
        <f t="shared" si="3"/>
        <v>10</v>
      </c>
      <c r="AB6" s="11">
        <v>0.32692307692307693</v>
      </c>
      <c r="AC6" s="26">
        <v>0</v>
      </c>
      <c r="AD6" s="13">
        <v>1</v>
      </c>
      <c r="AE6" s="15">
        <v>0</v>
      </c>
      <c r="AF6" s="26">
        <v>5</v>
      </c>
      <c r="AG6" s="11">
        <v>0.6</v>
      </c>
      <c r="AH6" s="26">
        <v>10</v>
      </c>
      <c r="AI6" s="13">
        <v>10</v>
      </c>
      <c r="AJ6" s="13"/>
      <c r="AK6" s="61">
        <v>1673</v>
      </c>
      <c r="AL6" s="13" t="str">
        <f t="shared" si="4"/>
        <v>5</v>
      </c>
      <c r="AM6" s="13">
        <v>5</v>
      </c>
      <c r="AN6" s="13">
        <v>5</v>
      </c>
      <c r="AO6" s="42">
        <v>3.7999999999999999E-2</v>
      </c>
      <c r="AP6" s="13" t="str">
        <f t="shared" ref="AP6:AP11" si="5">IF(AO6=0%,"5",IF(AO6&lt;=2%,"4",IF(AO6&lt;=5%,"3",IF(AO6&lt;=8%,"2",IF(AO6&lt;=10%,"1",IF(AO6&gt;10%,"0"))))))</f>
        <v>3</v>
      </c>
      <c r="AQ6" s="30">
        <f t="shared" si="0"/>
        <v>88</v>
      </c>
      <c r="AR6" s="184"/>
    </row>
    <row r="7" spans="1:44" s="1" customFormat="1" ht="24" customHeight="1">
      <c r="A7" s="7" t="s">
        <v>48</v>
      </c>
      <c r="B7" s="44">
        <v>1</v>
      </c>
      <c r="C7" s="8">
        <v>71</v>
      </c>
      <c r="D7" s="8">
        <v>44</v>
      </c>
      <c r="E7" s="9">
        <v>51</v>
      </c>
      <c r="F7" s="10">
        <v>33</v>
      </c>
      <c r="G7" s="10">
        <v>21</v>
      </c>
      <c r="H7" s="10">
        <v>25</v>
      </c>
      <c r="I7" s="10">
        <v>50</v>
      </c>
      <c r="J7" s="11">
        <v>0.98039215686274506</v>
      </c>
      <c r="K7" s="26">
        <v>10</v>
      </c>
      <c r="L7" s="11">
        <v>0.86274509803921573</v>
      </c>
      <c r="M7" s="26">
        <v>5</v>
      </c>
      <c r="N7" s="40">
        <v>0</v>
      </c>
      <c r="O7" s="13" t="str">
        <f t="shared" si="1"/>
        <v>10</v>
      </c>
      <c r="P7" s="40">
        <v>0</v>
      </c>
      <c r="Q7" s="13" t="str">
        <f t="shared" si="2"/>
        <v>10</v>
      </c>
      <c r="R7" s="11">
        <v>0.96969696969696972</v>
      </c>
      <c r="S7" s="26">
        <v>10</v>
      </c>
      <c r="T7" s="15">
        <v>0</v>
      </c>
      <c r="U7" s="11">
        <v>0.31818181818181818</v>
      </c>
      <c r="V7" s="26">
        <v>10</v>
      </c>
      <c r="W7" s="15">
        <v>0</v>
      </c>
      <c r="X7" s="14">
        <v>191.43137254901961</v>
      </c>
      <c r="Y7" s="26">
        <v>10</v>
      </c>
      <c r="Z7" s="39">
        <v>0.69</v>
      </c>
      <c r="AA7" s="13" t="str">
        <f t="shared" si="3"/>
        <v>0</v>
      </c>
      <c r="AB7" s="11">
        <v>0.56818181818181823</v>
      </c>
      <c r="AC7" s="26">
        <v>10</v>
      </c>
      <c r="AD7" s="13">
        <v>1</v>
      </c>
      <c r="AE7" s="15">
        <v>0</v>
      </c>
      <c r="AF7" s="26">
        <v>5</v>
      </c>
      <c r="AG7" s="11">
        <v>0.8</v>
      </c>
      <c r="AH7" s="26">
        <v>10</v>
      </c>
      <c r="AI7" s="13">
        <v>12</v>
      </c>
      <c r="AJ7" s="13"/>
      <c r="AK7" s="61">
        <v>2966</v>
      </c>
      <c r="AL7" s="13" t="str">
        <f t="shared" si="4"/>
        <v>5</v>
      </c>
      <c r="AM7" s="13">
        <v>5</v>
      </c>
      <c r="AN7" s="13">
        <v>5</v>
      </c>
      <c r="AO7" s="43">
        <v>1.4E-2</v>
      </c>
      <c r="AP7" s="13" t="str">
        <f t="shared" si="5"/>
        <v>4</v>
      </c>
      <c r="AQ7" s="30">
        <f t="shared" si="0"/>
        <v>116</v>
      </c>
      <c r="AR7" s="184"/>
    </row>
    <row r="8" spans="1:44" s="1" customFormat="1" ht="45" customHeight="1">
      <c r="A8" s="7" t="s">
        <v>49</v>
      </c>
      <c r="B8" s="44">
        <v>1</v>
      </c>
      <c r="C8" s="8">
        <v>145</v>
      </c>
      <c r="D8" s="8">
        <v>82</v>
      </c>
      <c r="E8" s="9">
        <v>67</v>
      </c>
      <c r="F8" s="10">
        <v>39</v>
      </c>
      <c r="G8" s="10">
        <v>34</v>
      </c>
      <c r="H8" s="10">
        <v>43</v>
      </c>
      <c r="I8" s="10">
        <v>51</v>
      </c>
      <c r="J8" s="11">
        <v>0.82089552238805974</v>
      </c>
      <c r="K8" s="26">
        <v>7.5</v>
      </c>
      <c r="L8" s="11">
        <v>0.67164179104477617</v>
      </c>
      <c r="M8" s="26">
        <v>0</v>
      </c>
      <c r="N8" s="39">
        <v>0</v>
      </c>
      <c r="O8" s="13" t="str">
        <f t="shared" si="1"/>
        <v>10</v>
      </c>
      <c r="P8" s="39">
        <v>0.06</v>
      </c>
      <c r="Q8" s="13" t="str">
        <f t="shared" si="2"/>
        <v>10</v>
      </c>
      <c r="R8" s="11">
        <v>1</v>
      </c>
      <c r="S8" s="26">
        <v>10</v>
      </c>
      <c r="T8" s="15">
        <v>0</v>
      </c>
      <c r="U8" s="11">
        <v>0.18292682926829268</v>
      </c>
      <c r="V8" s="26">
        <v>0</v>
      </c>
      <c r="W8" s="15">
        <v>0</v>
      </c>
      <c r="X8" s="14">
        <v>338.65671641791045</v>
      </c>
      <c r="Y8" s="26">
        <v>0</v>
      </c>
      <c r="Z8" s="182">
        <v>1</v>
      </c>
      <c r="AA8" s="180" t="str">
        <f t="shared" si="3"/>
        <v>10</v>
      </c>
      <c r="AB8" s="185">
        <v>1</v>
      </c>
      <c r="AC8" s="26">
        <v>10</v>
      </c>
      <c r="AD8" s="13">
        <v>3.5</v>
      </c>
      <c r="AE8" s="15">
        <v>0</v>
      </c>
      <c r="AF8" s="26">
        <v>8</v>
      </c>
      <c r="AG8" s="11">
        <v>0.67441860465116277</v>
      </c>
      <c r="AH8" s="26">
        <v>10</v>
      </c>
      <c r="AI8" s="13">
        <v>8</v>
      </c>
      <c r="AJ8" s="13"/>
      <c r="AK8" s="61">
        <v>10410</v>
      </c>
      <c r="AL8" s="13" t="str">
        <f t="shared" si="4"/>
        <v>2</v>
      </c>
      <c r="AM8" s="13">
        <v>5</v>
      </c>
      <c r="AN8" s="13">
        <v>5</v>
      </c>
      <c r="AO8" s="43">
        <v>1.4E-2</v>
      </c>
      <c r="AP8" s="13" t="str">
        <f t="shared" si="5"/>
        <v>4</v>
      </c>
      <c r="AQ8" s="30">
        <f t="shared" si="0"/>
        <v>94.5</v>
      </c>
      <c r="AR8" s="184" t="s">
        <v>790</v>
      </c>
    </row>
    <row r="9" spans="1:44" s="1" customFormat="1" ht="13.5" customHeight="1">
      <c r="A9" s="7" t="s">
        <v>50</v>
      </c>
      <c r="B9" s="8">
        <v>0</v>
      </c>
      <c r="C9" s="8">
        <v>58</v>
      </c>
      <c r="D9" s="8">
        <v>21</v>
      </c>
      <c r="E9" s="9">
        <v>45</v>
      </c>
      <c r="F9" s="10">
        <v>15</v>
      </c>
      <c r="G9" s="10">
        <v>15</v>
      </c>
      <c r="H9" s="10">
        <v>15</v>
      </c>
      <c r="I9" s="10">
        <v>41</v>
      </c>
      <c r="J9" s="11">
        <v>0.91111111111111109</v>
      </c>
      <c r="K9" s="26">
        <v>10</v>
      </c>
      <c r="L9" s="11">
        <v>0.8666666666666667</v>
      </c>
      <c r="M9" s="26">
        <v>5</v>
      </c>
      <c r="N9" s="39">
        <v>0.04</v>
      </c>
      <c r="O9" s="13" t="str">
        <f t="shared" si="1"/>
        <v>10</v>
      </c>
      <c r="P9" s="39">
        <v>7.0000000000000007E-2</v>
      </c>
      <c r="Q9" s="13" t="str">
        <f t="shared" si="2"/>
        <v>10</v>
      </c>
      <c r="R9" s="11">
        <v>1</v>
      </c>
      <c r="S9" s="26">
        <v>10</v>
      </c>
      <c r="T9" s="15">
        <v>0</v>
      </c>
      <c r="U9" s="11">
        <v>0.23809523809523808</v>
      </c>
      <c r="V9" s="26">
        <v>5</v>
      </c>
      <c r="W9" s="15">
        <v>0</v>
      </c>
      <c r="X9" s="14">
        <v>157.24444444444444</v>
      </c>
      <c r="Y9" s="26">
        <v>10</v>
      </c>
      <c r="Z9" s="39">
        <v>1</v>
      </c>
      <c r="AA9" s="13" t="str">
        <f t="shared" si="3"/>
        <v>10</v>
      </c>
      <c r="AB9" s="11">
        <v>0.61904761904761907</v>
      </c>
      <c r="AC9" s="26">
        <v>10</v>
      </c>
      <c r="AD9" s="13">
        <v>2</v>
      </c>
      <c r="AE9" s="15">
        <v>0.13333333333333333</v>
      </c>
      <c r="AF9" s="26">
        <v>7</v>
      </c>
      <c r="AG9" s="11">
        <v>0.66666666666666663</v>
      </c>
      <c r="AH9" s="26">
        <v>10</v>
      </c>
      <c r="AI9" s="13">
        <v>12</v>
      </c>
      <c r="AJ9" s="13"/>
      <c r="AK9" s="61">
        <v>2365</v>
      </c>
      <c r="AL9" s="13" t="str">
        <f t="shared" si="4"/>
        <v>5</v>
      </c>
      <c r="AM9" s="13">
        <v>5</v>
      </c>
      <c r="AN9" s="13">
        <v>5</v>
      </c>
      <c r="AO9" s="179">
        <v>7.0000000000000007E-2</v>
      </c>
      <c r="AP9" s="180" t="str">
        <f t="shared" si="5"/>
        <v>2</v>
      </c>
      <c r="AQ9" s="30">
        <f t="shared" si="0"/>
        <v>121</v>
      </c>
      <c r="AR9" s="184"/>
    </row>
    <row r="10" spans="1:44" s="1" customFormat="1" ht="24" customHeight="1">
      <c r="A10" s="7" t="s">
        <v>51</v>
      </c>
      <c r="B10" s="8">
        <v>0</v>
      </c>
      <c r="C10" s="8">
        <v>27</v>
      </c>
      <c r="D10" s="8">
        <v>27</v>
      </c>
      <c r="E10" s="9">
        <v>16</v>
      </c>
      <c r="F10" s="10">
        <v>16</v>
      </c>
      <c r="G10" s="10">
        <v>16</v>
      </c>
      <c r="H10" s="10">
        <v>17</v>
      </c>
      <c r="I10" s="10">
        <v>13</v>
      </c>
      <c r="J10" s="11">
        <v>0.8125</v>
      </c>
      <c r="K10" s="26">
        <v>7.5</v>
      </c>
      <c r="L10" s="11">
        <v>0.6875</v>
      </c>
      <c r="M10" s="26">
        <v>0</v>
      </c>
      <c r="N10" s="39">
        <v>0</v>
      </c>
      <c r="O10" s="13" t="str">
        <f t="shared" si="1"/>
        <v>10</v>
      </c>
      <c r="P10" s="39">
        <v>0.03</v>
      </c>
      <c r="Q10" s="13" t="str">
        <f t="shared" si="2"/>
        <v>10</v>
      </c>
      <c r="R10" s="11">
        <v>0.9375</v>
      </c>
      <c r="S10" s="26">
        <v>10</v>
      </c>
      <c r="T10" s="15">
        <v>0</v>
      </c>
      <c r="U10" s="11">
        <v>0.37037037037037035</v>
      </c>
      <c r="V10" s="26">
        <v>10</v>
      </c>
      <c r="W10" s="15">
        <v>0</v>
      </c>
      <c r="X10" s="14">
        <v>186.1875</v>
      </c>
      <c r="Y10" s="26">
        <v>10</v>
      </c>
      <c r="Z10" s="39">
        <v>0.74</v>
      </c>
      <c r="AA10" s="13" t="str">
        <f t="shared" si="3"/>
        <v>0</v>
      </c>
      <c r="AB10" s="11">
        <v>0.59259259259259256</v>
      </c>
      <c r="AC10" s="26">
        <v>10</v>
      </c>
      <c r="AD10" s="13">
        <v>3</v>
      </c>
      <c r="AE10" s="15">
        <v>0</v>
      </c>
      <c r="AF10" s="26">
        <v>8</v>
      </c>
      <c r="AG10" s="11">
        <v>0.47058823529411764</v>
      </c>
      <c r="AH10" s="26">
        <v>10</v>
      </c>
      <c r="AI10" s="13">
        <v>13</v>
      </c>
      <c r="AJ10" s="13"/>
      <c r="AK10" s="61">
        <v>9128</v>
      </c>
      <c r="AL10" s="13" t="str">
        <f t="shared" si="4"/>
        <v>2</v>
      </c>
      <c r="AM10" s="63">
        <v>0</v>
      </c>
      <c r="AN10" s="13">
        <v>5</v>
      </c>
      <c r="AO10" s="120">
        <v>0</v>
      </c>
      <c r="AP10" s="13" t="str">
        <f t="shared" si="5"/>
        <v>5</v>
      </c>
      <c r="AQ10" s="30">
        <f t="shared" si="0"/>
        <v>110.5</v>
      </c>
      <c r="AR10" s="184"/>
    </row>
    <row r="11" spans="1:44" s="1" customFormat="1" ht="31" customHeight="1">
      <c r="A11" s="7" t="s">
        <v>52</v>
      </c>
      <c r="B11" s="8">
        <v>0</v>
      </c>
      <c r="C11" s="8">
        <v>395</v>
      </c>
      <c r="D11" s="8">
        <v>140</v>
      </c>
      <c r="E11" s="9">
        <v>252</v>
      </c>
      <c r="F11" s="10">
        <v>88</v>
      </c>
      <c r="G11" s="10">
        <v>86</v>
      </c>
      <c r="H11" s="10">
        <v>96</v>
      </c>
      <c r="I11" s="10">
        <v>245</v>
      </c>
      <c r="J11" s="11">
        <v>0.98809523809523814</v>
      </c>
      <c r="K11" s="26">
        <v>10</v>
      </c>
      <c r="L11" s="11">
        <v>0.88888888888888884</v>
      </c>
      <c r="M11" s="26">
        <v>5</v>
      </c>
      <c r="N11" s="39">
        <v>0.05</v>
      </c>
      <c r="O11" s="13" t="str">
        <f t="shared" si="1"/>
        <v>10</v>
      </c>
      <c r="P11" s="39">
        <v>0.01</v>
      </c>
      <c r="Q11" s="13" t="str">
        <f t="shared" si="2"/>
        <v>10</v>
      </c>
      <c r="R11" s="11">
        <v>0.98863636363636365</v>
      </c>
      <c r="S11" s="26">
        <v>10</v>
      </c>
      <c r="T11" s="15">
        <v>0</v>
      </c>
      <c r="U11" s="11">
        <v>0.20714285714285716</v>
      </c>
      <c r="V11" s="26">
        <v>0</v>
      </c>
      <c r="W11" s="15">
        <v>0</v>
      </c>
      <c r="X11" s="14">
        <v>215.47619047619048</v>
      </c>
      <c r="Y11" s="26">
        <v>7.5</v>
      </c>
      <c r="Z11" s="39">
        <v>1</v>
      </c>
      <c r="AA11" s="13" t="str">
        <f t="shared" si="3"/>
        <v>10</v>
      </c>
      <c r="AB11" s="11">
        <v>0.61428571428571432</v>
      </c>
      <c r="AC11" s="26">
        <v>10</v>
      </c>
      <c r="AD11" s="13">
        <v>2</v>
      </c>
      <c r="AE11" s="15">
        <v>1.1627906976744186E-2</v>
      </c>
      <c r="AF11" s="26">
        <v>7</v>
      </c>
      <c r="AG11" s="11">
        <v>0.5</v>
      </c>
      <c r="AH11" s="26">
        <v>10</v>
      </c>
      <c r="AI11" s="13">
        <v>12</v>
      </c>
      <c r="AJ11" s="13"/>
      <c r="AK11" s="61">
        <v>2928</v>
      </c>
      <c r="AL11" s="13" t="str">
        <f t="shared" si="4"/>
        <v>5</v>
      </c>
      <c r="AM11" s="13">
        <v>5</v>
      </c>
      <c r="AN11" s="13">
        <v>5</v>
      </c>
      <c r="AO11" s="181">
        <v>0</v>
      </c>
      <c r="AP11" s="180" t="str">
        <f t="shared" si="5"/>
        <v>5</v>
      </c>
      <c r="AQ11" s="30">
        <f t="shared" si="0"/>
        <v>116.5</v>
      </c>
      <c r="AR11" s="184" t="s">
        <v>793</v>
      </c>
    </row>
    <row r="12" spans="1:44" s="1" customFormat="1" ht="28.25" customHeight="1">
      <c r="AK12"/>
      <c r="AL12"/>
      <c r="AM12"/>
      <c r="AN12"/>
      <c r="AO12"/>
      <c r="AP12"/>
    </row>
    <row r="14" spans="1:44">
      <c r="A14" s="260" t="s">
        <v>798</v>
      </c>
    </row>
    <row r="15" spans="1:44">
      <c r="A15" s="260"/>
    </row>
    <row r="16" spans="1:44">
      <c r="A16" s="260"/>
    </row>
    <row r="17" spans="1:1">
      <c r="A17" s="260"/>
    </row>
    <row r="18" spans="1:1">
      <c r="A18" s="260"/>
    </row>
  </sheetData>
  <sheetProtection algorithmName="SHA-512" hashValue="4zgKXabZKou9Ijlw3kFTOi75eSdNEEkSjqvZOVk4l6hOzxt7TvS0i5FwOegmK2p1S/GkxfQAiEJ/IuUYQhozVg==" saltValue="2dj4QOxaoNdpU3AXCV3ezw==" spinCount="100000" sheet="1" objects="1" scenarios="1"/>
  <mergeCells count="28">
    <mergeCell ref="AR1:AR3"/>
    <mergeCell ref="A14:A18"/>
    <mergeCell ref="U2:W2"/>
    <mergeCell ref="AG2:AH2"/>
    <mergeCell ref="AK1:AP1"/>
    <mergeCell ref="AK2:AL2"/>
    <mergeCell ref="AM2:AM3"/>
    <mergeCell ref="AN2:AN3"/>
    <mergeCell ref="AO2:AP2"/>
    <mergeCell ref="AI2:AI3"/>
    <mergeCell ref="AJ2:AJ3"/>
    <mergeCell ref="AI1:AJ1"/>
    <mergeCell ref="AQ1:AQ3"/>
    <mergeCell ref="X2:Y2"/>
    <mergeCell ref="Z2:AA2"/>
    <mergeCell ref="A1:A3"/>
    <mergeCell ref="I1:I3"/>
    <mergeCell ref="J1:Q1"/>
    <mergeCell ref="R1:W1"/>
    <mergeCell ref="X1:Y1"/>
    <mergeCell ref="Z1:AH1"/>
    <mergeCell ref="AB2:AC2"/>
    <mergeCell ref="AD2:AF2"/>
    <mergeCell ref="J2:K2"/>
    <mergeCell ref="L2:M2"/>
    <mergeCell ref="N2:O2"/>
    <mergeCell ref="P2:Q2"/>
    <mergeCell ref="R2:T2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1"/>
  <sheetViews>
    <sheetView zoomScale="120" zoomScaleNormal="12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7" sqref="A7:A11"/>
    </sheetView>
  </sheetViews>
  <sheetFormatPr baseColWidth="10" defaultRowHeight="13"/>
  <cols>
    <col min="1" max="1" width="51.1640625" customWidth="1"/>
    <col min="2" max="8" width="9.33203125" customWidth="1"/>
    <col min="9" max="9" width="7.5" customWidth="1"/>
    <col min="10" max="10" width="8.5" customWidth="1"/>
    <col min="11" max="11" width="7.33203125" customWidth="1"/>
    <col min="12" max="12" width="8.5" customWidth="1"/>
    <col min="13" max="13" width="7.33203125" customWidth="1"/>
    <col min="14" max="14" width="8.5" customWidth="1"/>
    <col min="15" max="15" width="7.33203125" customWidth="1"/>
    <col min="16" max="16" width="8.5" customWidth="1"/>
    <col min="17" max="17" width="7.33203125" customWidth="1"/>
    <col min="18" max="18" width="7.6640625" customWidth="1"/>
    <col min="19" max="20" width="6.33203125" customWidth="1"/>
    <col min="21" max="22" width="8.5" customWidth="1"/>
    <col min="23" max="23" width="7.33203125" customWidth="1"/>
    <col min="24" max="24" width="9.5" customWidth="1"/>
    <col min="25" max="25" width="7.33203125" customWidth="1"/>
    <col min="26" max="26" width="8.5" customWidth="1"/>
    <col min="27" max="27" width="7.33203125" customWidth="1"/>
    <col min="28" max="28" width="8.5" customWidth="1"/>
    <col min="29" max="31" width="7.33203125" customWidth="1"/>
    <col min="32" max="32" width="8.1640625" customWidth="1"/>
    <col min="33" max="33" width="8.5" customWidth="1"/>
    <col min="34" max="34" width="7.33203125" customWidth="1"/>
    <col min="35" max="35" width="15.5" customWidth="1"/>
    <col min="36" max="36" width="14" customWidth="1"/>
    <col min="37" max="37" width="8.5" customWidth="1"/>
    <col min="38" max="38" width="7.33203125" customWidth="1"/>
    <col min="39" max="39" width="10.33203125" customWidth="1"/>
    <col min="40" max="40" width="11.5" customWidth="1"/>
    <col min="41" max="42" width="8.1640625" customWidth="1"/>
    <col min="43" max="43" width="7.33203125" customWidth="1"/>
    <col min="44" max="44" width="45.6640625" customWidth="1"/>
    <col min="45" max="256" width="8.83203125" customWidth="1"/>
  </cols>
  <sheetData>
    <row r="1" spans="1:44" s="1" customFormat="1" ht="34.5" customHeight="1">
      <c r="A1" s="263" t="s">
        <v>0</v>
      </c>
      <c r="B1" s="2" t="s">
        <v>1</v>
      </c>
      <c r="C1" s="2" t="s">
        <v>2</v>
      </c>
      <c r="D1" s="2" t="s">
        <v>2</v>
      </c>
      <c r="E1" s="2" t="s">
        <v>1</v>
      </c>
      <c r="F1" s="2" t="s">
        <v>1</v>
      </c>
      <c r="G1" s="3" t="s">
        <v>2</v>
      </c>
      <c r="H1" s="3" t="s">
        <v>2</v>
      </c>
      <c r="I1" s="264" t="s">
        <v>40</v>
      </c>
      <c r="J1" s="264" t="s">
        <v>4</v>
      </c>
      <c r="K1" s="264"/>
      <c r="L1" s="264"/>
      <c r="M1" s="264"/>
      <c r="N1" s="264"/>
      <c r="O1" s="264"/>
      <c r="P1" s="264"/>
      <c r="Q1" s="264"/>
      <c r="R1" s="264" t="s">
        <v>5</v>
      </c>
      <c r="S1" s="264"/>
      <c r="T1" s="264"/>
      <c r="U1" s="264"/>
      <c r="V1" s="264"/>
      <c r="W1" s="264"/>
      <c r="X1" s="259" t="s">
        <v>6</v>
      </c>
      <c r="Y1" s="259"/>
      <c r="Z1" s="264" t="s">
        <v>7</v>
      </c>
      <c r="AA1" s="264"/>
      <c r="AB1" s="264"/>
      <c r="AC1" s="264"/>
      <c r="AD1" s="264"/>
      <c r="AE1" s="264"/>
      <c r="AF1" s="264"/>
      <c r="AG1" s="264"/>
      <c r="AH1" s="264"/>
      <c r="AI1" s="264" t="s">
        <v>156</v>
      </c>
      <c r="AJ1" s="264"/>
      <c r="AK1" s="264" t="s">
        <v>8</v>
      </c>
      <c r="AL1" s="264"/>
      <c r="AM1" s="264"/>
      <c r="AN1" s="264"/>
      <c r="AO1" s="264"/>
      <c r="AP1" s="264"/>
      <c r="AQ1" s="264" t="s">
        <v>9</v>
      </c>
      <c r="AR1" s="261" t="s">
        <v>789</v>
      </c>
    </row>
    <row r="2" spans="1:44" s="1" customFormat="1" ht="55" customHeight="1">
      <c r="A2" s="263"/>
      <c r="B2" s="2" t="s">
        <v>10</v>
      </c>
      <c r="C2" s="2" t="s">
        <v>10</v>
      </c>
      <c r="D2" s="2" t="s">
        <v>10</v>
      </c>
      <c r="E2" s="2" t="s">
        <v>10</v>
      </c>
      <c r="F2" s="2" t="s">
        <v>10</v>
      </c>
      <c r="G2" s="3" t="s">
        <v>11</v>
      </c>
      <c r="H2" s="3" t="s">
        <v>11</v>
      </c>
      <c r="I2" s="264"/>
      <c r="J2" s="265" t="s">
        <v>166</v>
      </c>
      <c r="K2" s="259"/>
      <c r="L2" s="259" t="s">
        <v>13</v>
      </c>
      <c r="M2" s="259"/>
      <c r="N2" s="259" t="s">
        <v>14</v>
      </c>
      <c r="O2" s="259"/>
      <c r="P2" s="259" t="s">
        <v>15</v>
      </c>
      <c r="Q2" s="259"/>
      <c r="R2" s="265" t="s">
        <v>167</v>
      </c>
      <c r="S2" s="259"/>
      <c r="T2" s="259"/>
      <c r="U2" s="259" t="s">
        <v>53</v>
      </c>
      <c r="V2" s="259"/>
      <c r="W2" s="259"/>
      <c r="X2" s="259" t="s">
        <v>54</v>
      </c>
      <c r="Y2" s="259"/>
      <c r="Z2" s="259" t="s">
        <v>18</v>
      </c>
      <c r="AA2" s="259"/>
      <c r="AB2" s="259" t="s">
        <v>55</v>
      </c>
      <c r="AC2" s="259"/>
      <c r="AD2" s="259" t="s">
        <v>20</v>
      </c>
      <c r="AE2" s="259"/>
      <c r="AF2" s="259"/>
      <c r="AG2" s="259" t="s">
        <v>179</v>
      </c>
      <c r="AH2" s="259"/>
      <c r="AI2" s="259" t="s">
        <v>155</v>
      </c>
      <c r="AJ2" s="265" t="s">
        <v>157</v>
      </c>
      <c r="AK2" s="259" t="s">
        <v>187</v>
      </c>
      <c r="AL2" s="259"/>
      <c r="AM2" s="259" t="s">
        <v>21</v>
      </c>
      <c r="AN2" s="265" t="s">
        <v>163</v>
      </c>
      <c r="AO2" s="259" t="s">
        <v>180</v>
      </c>
      <c r="AP2" s="259"/>
      <c r="AQ2" s="264"/>
      <c r="AR2" s="261"/>
    </row>
    <row r="3" spans="1:44" s="1" customFormat="1" ht="26" customHeight="1">
      <c r="A3" s="263"/>
      <c r="B3" s="2" t="s">
        <v>22</v>
      </c>
      <c r="C3" s="2" t="s">
        <v>23</v>
      </c>
      <c r="D3" s="2" t="s">
        <v>24</v>
      </c>
      <c r="E3" s="2" t="s">
        <v>23</v>
      </c>
      <c r="F3" s="2" t="s">
        <v>24</v>
      </c>
      <c r="G3" s="3" t="s">
        <v>25</v>
      </c>
      <c r="H3" s="3" t="s">
        <v>24</v>
      </c>
      <c r="I3" s="264"/>
      <c r="J3" s="6" t="s">
        <v>26</v>
      </c>
      <c r="K3" s="6" t="s">
        <v>27</v>
      </c>
      <c r="L3" s="6" t="s">
        <v>26</v>
      </c>
      <c r="M3" s="6" t="s">
        <v>27</v>
      </c>
      <c r="N3" s="6" t="s">
        <v>26</v>
      </c>
      <c r="O3" s="6" t="s">
        <v>27</v>
      </c>
      <c r="P3" s="6" t="s">
        <v>26</v>
      </c>
      <c r="Q3" s="6" t="s">
        <v>27</v>
      </c>
      <c r="R3" s="6" t="s">
        <v>26</v>
      </c>
      <c r="S3" s="6" t="s">
        <v>27</v>
      </c>
      <c r="T3" s="6" t="s">
        <v>28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27</v>
      </c>
      <c r="Z3" s="6" t="s">
        <v>30</v>
      </c>
      <c r="AA3" s="6" t="s">
        <v>27</v>
      </c>
      <c r="AB3" s="6" t="s">
        <v>26</v>
      </c>
      <c r="AC3" s="6" t="s">
        <v>27</v>
      </c>
      <c r="AD3" s="6" t="s">
        <v>31</v>
      </c>
      <c r="AE3" s="6" t="s">
        <v>32</v>
      </c>
      <c r="AF3" s="6" t="s">
        <v>27</v>
      </c>
      <c r="AG3" s="6" t="s">
        <v>26</v>
      </c>
      <c r="AH3" s="6" t="s">
        <v>27</v>
      </c>
      <c r="AI3" s="259"/>
      <c r="AJ3" s="259"/>
      <c r="AK3" s="6" t="s">
        <v>188</v>
      </c>
      <c r="AL3" s="6" t="s">
        <v>27</v>
      </c>
      <c r="AM3" s="259"/>
      <c r="AN3" s="259"/>
      <c r="AO3" s="6" t="s">
        <v>26</v>
      </c>
      <c r="AP3" s="6" t="s">
        <v>27</v>
      </c>
      <c r="AQ3" s="264"/>
      <c r="AR3" s="262"/>
    </row>
    <row r="4" spans="1:44" s="1" customFormat="1" ht="24" customHeight="1">
      <c r="A4" s="7" t="s">
        <v>56</v>
      </c>
      <c r="B4" s="8">
        <v>0</v>
      </c>
      <c r="C4" s="8">
        <v>23</v>
      </c>
      <c r="D4" s="8">
        <v>23</v>
      </c>
      <c r="E4" s="9">
        <v>15</v>
      </c>
      <c r="F4" s="10">
        <v>15</v>
      </c>
      <c r="G4" s="10">
        <v>12</v>
      </c>
      <c r="H4" s="10">
        <v>12</v>
      </c>
      <c r="I4" s="10">
        <v>15</v>
      </c>
      <c r="J4" s="11">
        <v>1</v>
      </c>
      <c r="K4" s="26">
        <v>10</v>
      </c>
      <c r="L4" s="11">
        <v>0.73333333333333328</v>
      </c>
      <c r="M4" s="26">
        <v>2</v>
      </c>
      <c r="N4" s="40">
        <v>0</v>
      </c>
      <c r="O4" s="13" t="str">
        <f>IF(N4&lt;=15%,"10",IF(N4&lt;=17%,"7.5",IF(N4&lt;=19%,"5",IF(N4&gt;19%,"0"))))</f>
        <v>10</v>
      </c>
      <c r="P4" s="40">
        <v>0</v>
      </c>
      <c r="Q4" s="13" t="str">
        <f>IF(P4&lt;=20%,"10",IF(P4&lt;=22%,"7.5",IF(P4&lt;=24%,"5",IF(P4&gt;24%,"0"))))</f>
        <v>10</v>
      </c>
      <c r="R4" s="11">
        <v>1</v>
      </c>
      <c r="S4" s="26">
        <v>10</v>
      </c>
      <c r="T4" s="11">
        <v>0</v>
      </c>
      <c r="U4" s="11">
        <v>4.3478260869565216E-2</v>
      </c>
      <c r="V4" s="26">
        <v>0</v>
      </c>
      <c r="W4" s="15">
        <v>0</v>
      </c>
      <c r="X4" s="14">
        <v>215.46666666666667</v>
      </c>
      <c r="Y4" s="26">
        <v>10</v>
      </c>
      <c r="Z4" s="39">
        <v>1</v>
      </c>
      <c r="AA4" s="13">
        <v>10</v>
      </c>
      <c r="AB4" s="11">
        <v>0.52173913043478259</v>
      </c>
      <c r="AC4" s="26">
        <v>0</v>
      </c>
      <c r="AD4" s="13">
        <v>7</v>
      </c>
      <c r="AE4" s="15">
        <v>0</v>
      </c>
      <c r="AF4" s="26">
        <v>10</v>
      </c>
      <c r="AG4" s="11">
        <v>0.58333333333333337</v>
      </c>
      <c r="AH4" s="26">
        <v>10</v>
      </c>
      <c r="AI4" s="190">
        <v>0</v>
      </c>
      <c r="AJ4" s="190"/>
      <c r="AK4" s="61">
        <v>19484</v>
      </c>
      <c r="AL4" s="13" t="str">
        <f>IF(AK4&lt;=8000,"5",IF(AK4&lt;=12000,"2",IF(AK4&gt;12000,"0")))</f>
        <v>0</v>
      </c>
      <c r="AM4" s="13">
        <v>5</v>
      </c>
      <c r="AN4" s="13">
        <v>5</v>
      </c>
      <c r="AO4" s="39">
        <v>0</v>
      </c>
      <c r="AP4" s="13" t="str">
        <f>IF(AO4=0%,"5",IF(AO4&lt;=2%,"4",IF(AO4&lt;=5%,"3",IF(AO4&lt;=8%,"2",IF(AO4&lt;=10%,"1",IF(AO4&gt;10%,"0"))))))</f>
        <v>5</v>
      </c>
      <c r="AQ4" s="193">
        <f>AP4+AN4+AM4+AL4+AJ4+AI4+AH4+AF4+AC4+Y4+V4+S4+Q4+O4+M4+K4</f>
        <v>87</v>
      </c>
      <c r="AR4" s="191" t="s">
        <v>788</v>
      </c>
    </row>
    <row r="5" spans="1:44" s="1" customFormat="1" ht="28.25" customHeight="1"/>
    <row r="7" spans="1:44">
      <c r="A7" s="260" t="s">
        <v>798</v>
      </c>
    </row>
    <row r="8" spans="1:44">
      <c r="A8" s="260"/>
    </row>
    <row r="9" spans="1:44">
      <c r="A9" s="260"/>
    </row>
    <row r="10" spans="1:44">
      <c r="A10" s="260"/>
    </row>
    <row r="11" spans="1:44">
      <c r="A11" s="260"/>
    </row>
  </sheetData>
  <sheetProtection algorithmName="SHA-512" hashValue="IM+8oOP59BxMoQSdXbz+ZiKmblE/l/dJffKdzT7bmoBo1E135lpHmBWy1PC9J1oRjxDUBeIlrHBY3LPTlpKOYA==" saltValue="+TRgyoFE5IiMN/j9MYp00A==" spinCount="100000" sheet="1" objects="1" scenarios="1"/>
  <mergeCells count="28">
    <mergeCell ref="AR1:AR3"/>
    <mergeCell ref="A7:A11"/>
    <mergeCell ref="A1:A3"/>
    <mergeCell ref="I1:I3"/>
    <mergeCell ref="J1:Q1"/>
    <mergeCell ref="R1:W1"/>
    <mergeCell ref="X1:Y1"/>
    <mergeCell ref="Z1:AH1"/>
    <mergeCell ref="Z2:AA2"/>
    <mergeCell ref="AB2:AC2"/>
    <mergeCell ref="AD2:AF2"/>
    <mergeCell ref="AG2:AH2"/>
    <mergeCell ref="AI1:AJ1"/>
    <mergeCell ref="AK1:AP1"/>
    <mergeCell ref="AQ1:AQ3"/>
    <mergeCell ref="J2:K2"/>
    <mergeCell ref="L2:M2"/>
    <mergeCell ref="N2:O2"/>
    <mergeCell ref="P2:Q2"/>
    <mergeCell ref="R2:T2"/>
    <mergeCell ref="U2:W2"/>
    <mergeCell ref="X2:Y2"/>
    <mergeCell ref="AN2:AN3"/>
    <mergeCell ref="AO2:AP2"/>
    <mergeCell ref="AI2:AI3"/>
    <mergeCell ref="AJ2:AJ3"/>
    <mergeCell ref="AK2:AL2"/>
    <mergeCell ref="AM2:AM3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75"/>
  <sheetViews>
    <sheetView zoomScale="120" zoomScaleNormal="12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21" sqref="A21:XFD21"/>
    </sheetView>
  </sheetViews>
  <sheetFormatPr baseColWidth="10" defaultRowHeight="13"/>
  <cols>
    <col min="1" max="1" width="51.1640625" customWidth="1"/>
    <col min="2" max="10" width="9.5" customWidth="1"/>
    <col min="11" max="12" width="8.6640625" customWidth="1"/>
    <col min="13" max="13" width="8.5" customWidth="1"/>
    <col min="14" max="14" width="7" customWidth="1"/>
    <col min="15" max="15" width="8.5" customWidth="1"/>
    <col min="16" max="16" width="7.33203125" customWidth="1"/>
    <col min="17" max="17" width="8.5" customWidth="1"/>
    <col min="18" max="18" width="7.33203125" customWidth="1"/>
    <col min="19" max="19" width="8.5" customWidth="1"/>
    <col min="20" max="20" width="7.33203125" customWidth="1"/>
    <col min="21" max="21" width="6" customWidth="1"/>
    <col min="22" max="22" width="8.5" customWidth="1"/>
    <col min="23" max="24" width="7.33203125" customWidth="1"/>
    <col min="25" max="25" width="8.5" customWidth="1"/>
    <col min="26" max="26" width="7.33203125" customWidth="1"/>
    <col min="27" max="27" width="8.5" customWidth="1"/>
    <col min="28" max="30" width="7.33203125" customWidth="1"/>
    <col min="31" max="31" width="8.83203125" customWidth="1"/>
    <col min="32" max="34" width="8.1640625" customWidth="1"/>
    <col min="35" max="36" width="8.5" customWidth="1"/>
    <col min="37" max="37" width="6.83203125" customWidth="1"/>
    <col min="38" max="38" width="11.83203125" customWidth="1"/>
    <col min="39" max="39" width="12" customWidth="1"/>
    <col min="40" max="40" width="10.1640625" customWidth="1"/>
    <col min="41" max="41" width="11.83203125" customWidth="1"/>
    <col min="42" max="42" width="8.5" customWidth="1"/>
    <col min="43" max="43" width="7.33203125" customWidth="1"/>
    <col min="44" max="44" width="10.33203125" customWidth="1"/>
    <col min="45" max="45" width="11.5" customWidth="1"/>
    <col min="46" max="47" width="8.6640625" customWidth="1"/>
    <col min="48" max="48" width="7.33203125" style="212" customWidth="1"/>
    <col min="49" max="49" width="43.1640625" style="188" customWidth="1"/>
    <col min="50" max="256" width="8.83203125" customWidth="1"/>
  </cols>
  <sheetData>
    <row r="1" spans="1:49" s="1" customFormat="1" ht="34.5" customHeight="1">
      <c r="A1" s="263" t="s">
        <v>0</v>
      </c>
      <c r="B1" s="2" t="s">
        <v>1</v>
      </c>
      <c r="C1" s="2" t="s">
        <v>2</v>
      </c>
      <c r="D1" s="2" t="s">
        <v>2</v>
      </c>
      <c r="E1" s="3" t="s">
        <v>2</v>
      </c>
      <c r="F1" s="3" t="s">
        <v>2</v>
      </c>
      <c r="G1" s="4" t="s">
        <v>2</v>
      </c>
      <c r="H1" s="4" t="s">
        <v>2</v>
      </c>
      <c r="I1" s="4" t="s">
        <v>1</v>
      </c>
      <c r="J1" s="4" t="s">
        <v>1</v>
      </c>
      <c r="K1" s="264" t="s">
        <v>4</v>
      </c>
      <c r="L1" s="264"/>
      <c r="M1" s="264"/>
      <c r="N1" s="264"/>
      <c r="O1" s="264"/>
      <c r="P1" s="264"/>
      <c r="Q1" s="264"/>
      <c r="R1" s="264"/>
      <c r="S1" s="264" t="s">
        <v>5</v>
      </c>
      <c r="T1" s="264"/>
      <c r="U1" s="264"/>
      <c r="V1" s="264"/>
      <c r="W1" s="264"/>
      <c r="X1" s="264"/>
      <c r="Y1" s="264" t="s">
        <v>7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7" t="s">
        <v>57</v>
      </c>
      <c r="AM1" s="268"/>
      <c r="AN1" s="268"/>
      <c r="AO1" s="269"/>
      <c r="AP1" s="264" t="s">
        <v>8</v>
      </c>
      <c r="AQ1" s="264"/>
      <c r="AR1" s="264"/>
      <c r="AS1" s="264"/>
      <c r="AT1" s="264"/>
      <c r="AU1" s="264"/>
      <c r="AV1" s="266" t="s">
        <v>9</v>
      </c>
      <c r="AW1" s="261" t="s">
        <v>789</v>
      </c>
    </row>
    <row r="2" spans="1:49" s="1" customFormat="1" ht="66" customHeight="1">
      <c r="A2" s="263"/>
      <c r="B2" s="2" t="s">
        <v>10</v>
      </c>
      <c r="C2" s="2" t="s">
        <v>10</v>
      </c>
      <c r="D2" s="2" t="s">
        <v>10</v>
      </c>
      <c r="E2" s="3" t="s">
        <v>11</v>
      </c>
      <c r="F2" s="3" t="s">
        <v>11</v>
      </c>
      <c r="G2" s="4" t="s">
        <v>12</v>
      </c>
      <c r="H2" s="4" t="s">
        <v>12</v>
      </c>
      <c r="I2" s="4" t="s">
        <v>12</v>
      </c>
      <c r="J2" s="4" t="s">
        <v>12</v>
      </c>
      <c r="K2" s="265" t="s">
        <v>168</v>
      </c>
      <c r="L2" s="259"/>
      <c r="M2" s="259"/>
      <c r="N2" s="259"/>
      <c r="O2" s="259" t="s">
        <v>14</v>
      </c>
      <c r="P2" s="259"/>
      <c r="Q2" s="259" t="s">
        <v>15</v>
      </c>
      <c r="R2" s="259"/>
      <c r="S2" s="265" t="s">
        <v>170</v>
      </c>
      <c r="T2" s="259"/>
      <c r="U2" s="259"/>
      <c r="V2" s="259" t="s">
        <v>58</v>
      </c>
      <c r="W2" s="259"/>
      <c r="X2" s="259"/>
      <c r="Y2" s="259" t="s">
        <v>18</v>
      </c>
      <c r="Z2" s="259"/>
      <c r="AA2" s="259" t="s">
        <v>176</v>
      </c>
      <c r="AB2" s="259"/>
      <c r="AC2" s="259"/>
      <c r="AD2" s="265" t="s">
        <v>171</v>
      </c>
      <c r="AE2" s="259"/>
      <c r="AF2" s="259"/>
      <c r="AG2" s="259" t="s">
        <v>183</v>
      </c>
      <c r="AH2" s="259"/>
      <c r="AI2" s="259" t="s">
        <v>177</v>
      </c>
      <c r="AJ2" s="259"/>
      <c r="AK2" s="259"/>
      <c r="AL2" s="259" t="s">
        <v>59</v>
      </c>
      <c r="AM2" s="259" t="s">
        <v>60</v>
      </c>
      <c r="AN2" s="265" t="s">
        <v>159</v>
      </c>
      <c r="AO2" s="265" t="s">
        <v>158</v>
      </c>
      <c r="AP2" s="259" t="s">
        <v>187</v>
      </c>
      <c r="AQ2" s="259"/>
      <c r="AR2" s="259" t="s">
        <v>21</v>
      </c>
      <c r="AS2" s="265" t="s">
        <v>163</v>
      </c>
      <c r="AT2" s="259" t="s">
        <v>180</v>
      </c>
      <c r="AU2" s="259"/>
      <c r="AV2" s="266"/>
      <c r="AW2" s="261"/>
    </row>
    <row r="3" spans="1:49" s="1" customFormat="1" ht="13.5" customHeight="1">
      <c r="A3" s="263"/>
      <c r="B3" s="2" t="s">
        <v>22</v>
      </c>
      <c r="C3" s="2" t="s">
        <v>23</v>
      </c>
      <c r="D3" s="2" t="s">
        <v>61</v>
      </c>
      <c r="E3" s="3" t="s">
        <v>24</v>
      </c>
      <c r="F3" s="3" t="s">
        <v>25</v>
      </c>
      <c r="G3" s="4" t="s">
        <v>23</v>
      </c>
      <c r="H3" s="4" t="s">
        <v>24</v>
      </c>
      <c r="I3" s="4" t="s">
        <v>23</v>
      </c>
      <c r="J3" s="4" t="s">
        <v>24</v>
      </c>
      <c r="K3" s="6" t="s">
        <v>62</v>
      </c>
      <c r="L3" s="31" t="s">
        <v>169</v>
      </c>
      <c r="M3" s="6" t="s">
        <v>26</v>
      </c>
      <c r="N3" s="6" t="s">
        <v>27</v>
      </c>
      <c r="O3" s="6" t="s">
        <v>26</v>
      </c>
      <c r="P3" s="6" t="s">
        <v>27</v>
      </c>
      <c r="Q3" s="6" t="s">
        <v>26</v>
      </c>
      <c r="R3" s="6" t="s">
        <v>27</v>
      </c>
      <c r="S3" s="6" t="s">
        <v>26</v>
      </c>
      <c r="T3" s="6" t="s">
        <v>27</v>
      </c>
      <c r="U3" s="6" t="s">
        <v>28</v>
      </c>
      <c r="V3" s="6" t="s">
        <v>26</v>
      </c>
      <c r="W3" s="6" t="s">
        <v>27</v>
      </c>
      <c r="X3" s="6" t="s">
        <v>28</v>
      </c>
      <c r="Y3" s="6" t="s">
        <v>30</v>
      </c>
      <c r="Z3" s="6" t="s">
        <v>27</v>
      </c>
      <c r="AA3" s="6" t="s">
        <v>26</v>
      </c>
      <c r="AB3" s="6" t="s">
        <v>27</v>
      </c>
      <c r="AC3" s="6" t="s">
        <v>28</v>
      </c>
      <c r="AD3" s="6" t="s">
        <v>31</v>
      </c>
      <c r="AE3" s="6" t="s">
        <v>32</v>
      </c>
      <c r="AF3" s="6" t="s">
        <v>27</v>
      </c>
      <c r="AG3" s="6" t="s">
        <v>26</v>
      </c>
      <c r="AH3" s="6" t="s">
        <v>27</v>
      </c>
      <c r="AI3" s="6" t="s">
        <v>26</v>
      </c>
      <c r="AJ3" s="6" t="s">
        <v>27</v>
      </c>
      <c r="AK3" s="6" t="s">
        <v>28</v>
      </c>
      <c r="AL3" s="259"/>
      <c r="AM3" s="259"/>
      <c r="AN3" s="259"/>
      <c r="AO3" s="259"/>
      <c r="AP3" s="6" t="s">
        <v>63</v>
      </c>
      <c r="AQ3" s="6" t="s">
        <v>27</v>
      </c>
      <c r="AR3" s="259"/>
      <c r="AS3" s="259"/>
      <c r="AT3" s="6" t="s">
        <v>26</v>
      </c>
      <c r="AU3" s="6" t="s">
        <v>27</v>
      </c>
      <c r="AV3" s="266"/>
      <c r="AW3" s="262"/>
    </row>
    <row r="4" spans="1:49" s="1" customFormat="1" ht="24" customHeight="1">
      <c r="A4" s="7" t="s">
        <v>64</v>
      </c>
      <c r="B4" s="8">
        <v>0</v>
      </c>
      <c r="C4" s="8">
        <v>72</v>
      </c>
      <c r="D4" s="8">
        <v>65</v>
      </c>
      <c r="E4" s="8">
        <v>31</v>
      </c>
      <c r="F4" s="8">
        <v>27</v>
      </c>
      <c r="G4" s="8">
        <v>61</v>
      </c>
      <c r="H4" s="8">
        <v>55</v>
      </c>
      <c r="I4" s="9">
        <v>15</v>
      </c>
      <c r="J4" s="10">
        <v>15</v>
      </c>
      <c r="K4" s="13">
        <v>56</v>
      </c>
      <c r="L4" s="13">
        <v>61</v>
      </c>
      <c r="M4" s="11">
        <v>0.91803278688524592</v>
      </c>
      <c r="N4" s="26">
        <v>10</v>
      </c>
      <c r="O4" s="40">
        <v>0</v>
      </c>
      <c r="P4" s="13" t="str">
        <f>IF(O4&lt;=2%,"10",IF(O4&lt;=4%,"7.5",IF(O4&lt;=6%,"5",IF(O4&gt;6%,"0"))))</f>
        <v>10</v>
      </c>
      <c r="Q4" s="40">
        <v>0</v>
      </c>
      <c r="R4" s="13" t="str">
        <f>IF(Q4&lt;=5%,"10",IF(Q4&lt;=8%,"7.5",IF(Q4&lt;=9%,"5",IF(Q4&gt;9%,"0"))))</f>
        <v>10</v>
      </c>
      <c r="S4" s="11">
        <v>1</v>
      </c>
      <c r="T4" s="26">
        <v>10</v>
      </c>
      <c r="U4" s="45">
        <v>0</v>
      </c>
      <c r="V4" s="11">
        <v>0.49090909090909091</v>
      </c>
      <c r="W4" s="26">
        <v>10</v>
      </c>
      <c r="X4" s="45">
        <v>0</v>
      </c>
      <c r="Y4" s="39">
        <v>0.79</v>
      </c>
      <c r="Z4" s="13" t="str">
        <f>IF(Y4&gt;=90%,"10",IF(Y4&gt;=85%,"7.5",IF(Y4&gt;=80%,"5",IF(Y4&lt;80%,"0"))))</f>
        <v>0</v>
      </c>
      <c r="AA4" s="11">
        <v>0.25806451612903225</v>
      </c>
      <c r="AB4" s="26">
        <v>0</v>
      </c>
      <c r="AC4" s="45">
        <v>0</v>
      </c>
      <c r="AD4" s="13">
        <v>0</v>
      </c>
      <c r="AE4" s="15">
        <v>0</v>
      </c>
      <c r="AF4" s="27">
        <v>0</v>
      </c>
      <c r="AG4" s="17">
        <v>0.18518518518518517</v>
      </c>
      <c r="AH4" s="18">
        <v>0</v>
      </c>
      <c r="AI4" s="11">
        <v>0.5161290322580645</v>
      </c>
      <c r="AJ4" s="26">
        <v>10</v>
      </c>
      <c r="AK4" s="15">
        <v>0</v>
      </c>
      <c r="AL4" s="13">
        <v>7</v>
      </c>
      <c r="AM4" s="13">
        <v>10</v>
      </c>
      <c r="AN4" s="13"/>
      <c r="AO4" s="13"/>
      <c r="AP4" s="61">
        <v>3313</v>
      </c>
      <c r="AQ4" s="13" t="str">
        <f>IF(AP4&lt;=8000,"5",IF(AP4&lt;=12000,"2",IF(AP4&gt;12000,"0")))</f>
        <v>5</v>
      </c>
      <c r="AR4" s="13">
        <v>5</v>
      </c>
      <c r="AS4" s="13">
        <v>5</v>
      </c>
      <c r="AT4" s="42">
        <v>1.4E-2</v>
      </c>
      <c r="AU4" s="13" t="str">
        <f>IF(AT4=0%,"5",IF(AT4&lt;=2%,"4",IF(AT4&lt;=5%,"3",IF(AT4&lt;=8%,"2",IF(AT4&lt;=10%,"1",IF(AT4&gt;10%,"0"))))))</f>
        <v>4</v>
      </c>
      <c r="AV4" s="209">
        <f>AU4+AS4+AR4+AQ4+AO4+AM4+AN4+AL4+AJ4+AH4+AF4+AB4+Z4+W4+T4+R4+P4+N4</f>
        <v>96</v>
      </c>
      <c r="AW4" s="186"/>
    </row>
    <row r="5" spans="1:49" s="1" customFormat="1" ht="13.5" customHeight="1">
      <c r="A5" s="7" t="s">
        <v>65</v>
      </c>
      <c r="B5" s="44">
        <v>1</v>
      </c>
      <c r="C5" s="8">
        <v>18</v>
      </c>
      <c r="D5" s="8">
        <v>18</v>
      </c>
      <c r="E5" s="8">
        <v>5</v>
      </c>
      <c r="F5" s="8">
        <v>5</v>
      </c>
      <c r="G5" s="8">
        <v>18</v>
      </c>
      <c r="H5" s="8">
        <v>18</v>
      </c>
      <c r="I5" s="9">
        <v>13</v>
      </c>
      <c r="J5" s="10">
        <v>13</v>
      </c>
      <c r="K5" s="13">
        <v>17</v>
      </c>
      <c r="L5" s="13">
        <v>18</v>
      </c>
      <c r="M5" s="11">
        <v>0.94444444444444442</v>
      </c>
      <c r="N5" s="26">
        <v>10</v>
      </c>
      <c r="O5" s="39">
        <v>0</v>
      </c>
      <c r="P5" s="13" t="str">
        <f t="shared" ref="P5:P60" si="0">IF(O5&lt;=2%,"10",IF(O5&lt;=4%,"7.5",IF(O5&lt;=6%,"5",IF(O5&gt;6%,"0"))))</f>
        <v>10</v>
      </c>
      <c r="Q5" s="39">
        <v>0</v>
      </c>
      <c r="R5" s="13" t="str">
        <f t="shared" ref="R5:R60" si="1">IF(Q5&lt;=5%,"10",IF(Q5&lt;=8%,"7.5",IF(Q5&lt;=9%,"5",IF(Q5&gt;9%,"0"))))</f>
        <v>10</v>
      </c>
      <c r="S5" s="11">
        <v>0.92307692307692313</v>
      </c>
      <c r="T5" s="26">
        <v>10</v>
      </c>
      <c r="U5" s="45">
        <v>0</v>
      </c>
      <c r="V5" s="11">
        <v>0.22222222222222221</v>
      </c>
      <c r="W5" s="26">
        <v>0</v>
      </c>
      <c r="X5" s="45">
        <v>0</v>
      </c>
      <c r="Y5" s="39">
        <v>0.88</v>
      </c>
      <c r="Z5" s="13" t="str">
        <f t="shared" ref="Z5:Z60" si="2">IF(Y5&gt;=90%,"10",IF(Y5&gt;=85%,"7.5",IF(Y5&gt;=80%,"5",IF(Y5&lt;80%,"0"))))</f>
        <v>7.5</v>
      </c>
      <c r="AA5" s="11">
        <v>0.8</v>
      </c>
      <c r="AB5" s="26">
        <v>7.5</v>
      </c>
      <c r="AC5" s="45">
        <v>0</v>
      </c>
      <c r="AD5" s="13">
        <v>1</v>
      </c>
      <c r="AE5" s="15">
        <v>0</v>
      </c>
      <c r="AF5" s="27">
        <v>2</v>
      </c>
      <c r="AG5" s="17">
        <v>0</v>
      </c>
      <c r="AH5" s="18">
        <v>0</v>
      </c>
      <c r="AI5" s="11">
        <v>0.2</v>
      </c>
      <c r="AJ5" s="26">
        <v>0</v>
      </c>
      <c r="AK5" s="15">
        <v>0</v>
      </c>
      <c r="AL5" s="33">
        <v>15</v>
      </c>
      <c r="AM5" s="13">
        <v>10</v>
      </c>
      <c r="AN5" s="13"/>
      <c r="AO5" s="13"/>
      <c r="AP5" s="61"/>
      <c r="AQ5" s="13" t="str">
        <f t="shared" ref="AQ5:AQ60" si="3">IF(AP5&lt;=8000,"5",IF(AP5&lt;=12000,"2",IF(AP5&gt;12000,"0")))</f>
        <v>5</v>
      </c>
      <c r="AR5" s="13">
        <v>5</v>
      </c>
      <c r="AS5" s="13">
        <v>5</v>
      </c>
      <c r="AT5" s="42">
        <v>5.6000000000000001E-2</v>
      </c>
      <c r="AU5" s="13" t="str">
        <f t="shared" ref="AU5:AU60" si="4">IF(AT5=0%,"5",IF(AT5&lt;=2%,"4",IF(AT5&lt;=5%,"3",IF(AT5&lt;=8%,"2",IF(AT5&lt;=10%,"1",IF(AT5&gt;10%,"0"))))))</f>
        <v>2</v>
      </c>
      <c r="AV5" s="209">
        <f t="shared" ref="AV5:AV59" si="5">AU5+AS5+AR5+AQ5+AO5+AM5+AN5+AL5+AJ5+AH5+AF5+AB5+Z5+W5+T5+R5+P5+N5</f>
        <v>99</v>
      </c>
      <c r="AW5" s="186"/>
    </row>
    <row r="6" spans="1:49" s="1" customFormat="1" ht="13.5" customHeight="1">
      <c r="A6" s="7" t="s">
        <v>67</v>
      </c>
      <c r="B6" s="44">
        <v>1</v>
      </c>
      <c r="C6" s="8">
        <v>92</v>
      </c>
      <c r="D6" s="8">
        <v>89</v>
      </c>
      <c r="E6" s="8">
        <v>27</v>
      </c>
      <c r="F6" s="8">
        <v>27</v>
      </c>
      <c r="G6" s="8">
        <v>87</v>
      </c>
      <c r="H6" s="8">
        <v>84</v>
      </c>
      <c r="I6" s="9">
        <v>18</v>
      </c>
      <c r="J6" s="10">
        <v>17</v>
      </c>
      <c r="K6" s="13">
        <v>86</v>
      </c>
      <c r="L6" s="13">
        <v>87</v>
      </c>
      <c r="M6" s="11">
        <v>0.9885057471264368</v>
      </c>
      <c r="N6" s="26">
        <v>10</v>
      </c>
      <c r="O6" s="39">
        <v>0.02</v>
      </c>
      <c r="P6" s="13" t="str">
        <f t="shared" si="0"/>
        <v>10</v>
      </c>
      <c r="Q6" s="39">
        <v>0.02</v>
      </c>
      <c r="R6" s="13" t="str">
        <f t="shared" si="1"/>
        <v>10</v>
      </c>
      <c r="S6" s="11">
        <v>1</v>
      </c>
      <c r="T6" s="26">
        <v>10</v>
      </c>
      <c r="U6" s="45">
        <v>0</v>
      </c>
      <c r="V6" s="11">
        <v>0.40476190476190477</v>
      </c>
      <c r="W6" s="26">
        <v>10</v>
      </c>
      <c r="X6" s="45">
        <v>0</v>
      </c>
      <c r="Y6" s="39">
        <v>0.86</v>
      </c>
      <c r="Z6" s="13" t="str">
        <f t="shared" si="2"/>
        <v>7.5</v>
      </c>
      <c r="AA6" s="11">
        <v>1</v>
      </c>
      <c r="AB6" s="26">
        <v>10</v>
      </c>
      <c r="AC6" s="45">
        <v>0</v>
      </c>
      <c r="AD6" s="13">
        <v>2</v>
      </c>
      <c r="AE6" s="15">
        <v>0</v>
      </c>
      <c r="AF6" s="27">
        <v>5</v>
      </c>
      <c r="AG6" s="17">
        <v>0.22222222222222221</v>
      </c>
      <c r="AH6" s="18">
        <v>1</v>
      </c>
      <c r="AI6" s="11">
        <v>0.59259259259259256</v>
      </c>
      <c r="AJ6" s="26">
        <v>10</v>
      </c>
      <c r="AK6" s="15">
        <v>0</v>
      </c>
      <c r="AL6" s="13">
        <v>7</v>
      </c>
      <c r="AM6" s="13">
        <v>7</v>
      </c>
      <c r="AN6" s="13"/>
      <c r="AO6" s="13"/>
      <c r="AP6" s="61">
        <v>4004</v>
      </c>
      <c r="AQ6" s="13" t="str">
        <f t="shared" si="3"/>
        <v>5</v>
      </c>
      <c r="AR6" s="13">
        <v>5</v>
      </c>
      <c r="AS6" s="13">
        <v>5</v>
      </c>
      <c r="AT6" s="179">
        <v>0.01</v>
      </c>
      <c r="AU6" s="180" t="str">
        <f t="shared" si="4"/>
        <v>4</v>
      </c>
      <c r="AV6" s="209">
        <f t="shared" si="5"/>
        <v>116.5</v>
      </c>
      <c r="AW6" s="186"/>
    </row>
    <row r="7" spans="1:49" s="1" customFormat="1" ht="24" customHeight="1">
      <c r="A7" s="7" t="s">
        <v>68</v>
      </c>
      <c r="B7" s="8">
        <v>0</v>
      </c>
      <c r="C7" s="8">
        <v>8</v>
      </c>
      <c r="D7" s="8">
        <v>8</v>
      </c>
      <c r="E7" s="8">
        <v>3</v>
      </c>
      <c r="F7" s="8">
        <v>3</v>
      </c>
      <c r="G7" s="8">
        <v>8</v>
      </c>
      <c r="H7" s="8">
        <v>8</v>
      </c>
      <c r="I7" s="9">
        <v>3</v>
      </c>
      <c r="J7" s="10">
        <v>3</v>
      </c>
      <c r="K7" s="13">
        <v>8</v>
      </c>
      <c r="L7" s="13">
        <v>8</v>
      </c>
      <c r="M7" s="11">
        <v>1</v>
      </c>
      <c r="N7" s="26">
        <v>10</v>
      </c>
      <c r="O7" s="39">
        <v>0</v>
      </c>
      <c r="P7" s="13" t="str">
        <f t="shared" si="0"/>
        <v>10</v>
      </c>
      <c r="Q7" s="39">
        <v>0</v>
      </c>
      <c r="R7" s="13" t="str">
        <f t="shared" si="1"/>
        <v>10</v>
      </c>
      <c r="S7" s="11">
        <v>1</v>
      </c>
      <c r="T7" s="26">
        <v>10</v>
      </c>
      <c r="U7" s="45">
        <v>0</v>
      </c>
      <c r="V7" s="11">
        <v>0.5</v>
      </c>
      <c r="W7" s="26">
        <v>10</v>
      </c>
      <c r="X7" s="45">
        <v>0</v>
      </c>
      <c r="Y7" s="39">
        <v>0.97</v>
      </c>
      <c r="Z7" s="13" t="str">
        <f t="shared" si="2"/>
        <v>10</v>
      </c>
      <c r="AA7" s="11">
        <v>1</v>
      </c>
      <c r="AB7" s="26">
        <v>10</v>
      </c>
      <c r="AC7" s="45">
        <v>0</v>
      </c>
      <c r="AD7" s="13">
        <v>2</v>
      </c>
      <c r="AE7" s="15">
        <v>0</v>
      </c>
      <c r="AF7" s="27">
        <v>5</v>
      </c>
      <c r="AG7" s="17">
        <v>0</v>
      </c>
      <c r="AH7" s="18">
        <v>0</v>
      </c>
      <c r="AI7" s="11">
        <v>1</v>
      </c>
      <c r="AJ7" s="26">
        <v>10</v>
      </c>
      <c r="AK7" s="15">
        <v>0</v>
      </c>
      <c r="AL7" s="13">
        <v>13</v>
      </c>
      <c r="AM7" s="13">
        <v>10</v>
      </c>
      <c r="AN7" s="13"/>
      <c r="AO7" s="13"/>
      <c r="AP7" s="61">
        <v>5080</v>
      </c>
      <c r="AQ7" s="13" t="str">
        <f t="shared" si="3"/>
        <v>5</v>
      </c>
      <c r="AR7" s="13">
        <v>0</v>
      </c>
      <c r="AS7" s="13">
        <v>5</v>
      </c>
      <c r="AT7" s="42">
        <v>0</v>
      </c>
      <c r="AU7" s="13" t="str">
        <f t="shared" si="4"/>
        <v>5</v>
      </c>
      <c r="AV7" s="209">
        <f t="shared" si="5"/>
        <v>123</v>
      </c>
      <c r="AW7" s="186"/>
    </row>
    <row r="8" spans="1:49" s="1" customFormat="1" ht="24" customHeight="1">
      <c r="A8" s="7" t="s">
        <v>69</v>
      </c>
      <c r="B8" s="8">
        <v>0</v>
      </c>
      <c r="C8" s="8">
        <v>141</v>
      </c>
      <c r="D8" s="8">
        <v>91</v>
      </c>
      <c r="E8" s="8">
        <v>42</v>
      </c>
      <c r="F8" s="8">
        <v>34</v>
      </c>
      <c r="G8" s="8">
        <v>97</v>
      </c>
      <c r="H8" s="8">
        <v>64</v>
      </c>
      <c r="I8" s="9">
        <v>37</v>
      </c>
      <c r="J8" s="10">
        <v>27</v>
      </c>
      <c r="K8" s="13">
        <v>93</v>
      </c>
      <c r="L8" s="13">
        <v>97</v>
      </c>
      <c r="M8" s="11">
        <v>0.95876288659793818</v>
      </c>
      <c r="N8" s="26">
        <v>10</v>
      </c>
      <c r="O8" s="39">
        <v>0</v>
      </c>
      <c r="P8" s="13" t="str">
        <f t="shared" si="0"/>
        <v>10</v>
      </c>
      <c r="Q8" s="39">
        <v>0</v>
      </c>
      <c r="R8" s="13" t="str">
        <f t="shared" si="1"/>
        <v>10</v>
      </c>
      <c r="S8" s="11">
        <v>1</v>
      </c>
      <c r="T8" s="26">
        <v>10</v>
      </c>
      <c r="U8" s="45">
        <v>0</v>
      </c>
      <c r="V8" s="11">
        <v>0.390625</v>
      </c>
      <c r="W8" s="26">
        <v>10</v>
      </c>
      <c r="X8" s="45">
        <v>0</v>
      </c>
      <c r="Y8" s="39">
        <v>0.82</v>
      </c>
      <c r="Z8" s="13" t="str">
        <f t="shared" si="2"/>
        <v>5</v>
      </c>
      <c r="AA8" s="11">
        <v>0.97619047619047616</v>
      </c>
      <c r="AB8" s="26">
        <v>10</v>
      </c>
      <c r="AC8" s="45">
        <v>0</v>
      </c>
      <c r="AD8" s="13">
        <v>2.5</v>
      </c>
      <c r="AE8" s="15">
        <v>0</v>
      </c>
      <c r="AF8" s="27">
        <v>5</v>
      </c>
      <c r="AG8" s="17">
        <v>0.20588235294117646</v>
      </c>
      <c r="AH8" s="18">
        <v>1</v>
      </c>
      <c r="AI8" s="11">
        <v>0.5</v>
      </c>
      <c r="AJ8" s="26">
        <v>10</v>
      </c>
      <c r="AK8" s="15">
        <v>0</v>
      </c>
      <c r="AL8" s="13">
        <v>13</v>
      </c>
      <c r="AM8" s="13">
        <v>10</v>
      </c>
      <c r="AN8" s="13"/>
      <c r="AO8" s="13"/>
      <c r="AP8" s="61">
        <v>2911</v>
      </c>
      <c r="AQ8" s="13" t="str">
        <f t="shared" si="3"/>
        <v>5</v>
      </c>
      <c r="AR8" s="13">
        <v>5</v>
      </c>
      <c r="AS8" s="13">
        <v>5</v>
      </c>
      <c r="AT8" s="42">
        <v>1.4E-2</v>
      </c>
      <c r="AU8" s="13" t="str">
        <f t="shared" si="4"/>
        <v>4</v>
      </c>
      <c r="AV8" s="209">
        <f t="shared" si="5"/>
        <v>123</v>
      </c>
      <c r="AW8" s="186"/>
    </row>
    <row r="9" spans="1:49" s="1" customFormat="1" ht="13.5" customHeight="1">
      <c r="A9" s="7" t="s">
        <v>70</v>
      </c>
      <c r="B9" s="44">
        <v>1</v>
      </c>
      <c r="C9" s="8">
        <v>14</v>
      </c>
      <c r="D9" s="8">
        <v>10</v>
      </c>
      <c r="E9" s="8">
        <v>2</v>
      </c>
      <c r="F9" s="44">
        <v>1</v>
      </c>
      <c r="G9" s="8">
        <v>11</v>
      </c>
      <c r="H9" s="8">
        <v>9</v>
      </c>
      <c r="I9" s="9">
        <v>1</v>
      </c>
      <c r="J9" s="10">
        <v>1</v>
      </c>
      <c r="K9" s="13">
        <v>10</v>
      </c>
      <c r="L9" s="13">
        <v>11</v>
      </c>
      <c r="M9" s="11">
        <v>0.90909090909090906</v>
      </c>
      <c r="N9" s="26">
        <v>10</v>
      </c>
      <c r="O9" s="39">
        <v>0</v>
      </c>
      <c r="P9" s="13" t="str">
        <f t="shared" si="0"/>
        <v>10</v>
      </c>
      <c r="Q9" s="39">
        <v>0</v>
      </c>
      <c r="R9" s="13" t="str">
        <f t="shared" si="1"/>
        <v>10</v>
      </c>
      <c r="S9" s="11" t="s">
        <v>160</v>
      </c>
      <c r="T9" s="26">
        <v>10</v>
      </c>
      <c r="U9" s="45">
        <v>0</v>
      </c>
      <c r="V9" s="11">
        <v>0</v>
      </c>
      <c r="W9" s="26">
        <v>0</v>
      </c>
      <c r="X9" s="45">
        <v>0</v>
      </c>
      <c r="Y9" s="39">
        <v>0.94</v>
      </c>
      <c r="Z9" s="13" t="str">
        <f t="shared" si="2"/>
        <v>10</v>
      </c>
      <c r="AA9" s="11" t="s">
        <v>160</v>
      </c>
      <c r="AB9" s="26">
        <v>10</v>
      </c>
      <c r="AC9" s="45">
        <v>0</v>
      </c>
      <c r="AD9" s="13">
        <v>6</v>
      </c>
      <c r="AE9" s="15">
        <v>0</v>
      </c>
      <c r="AF9" s="27">
        <v>10</v>
      </c>
      <c r="AG9" s="17" t="s">
        <v>160</v>
      </c>
      <c r="AH9" s="18">
        <v>5</v>
      </c>
      <c r="AI9" s="11" t="s">
        <v>160</v>
      </c>
      <c r="AJ9" s="26">
        <v>10</v>
      </c>
      <c r="AK9" s="15">
        <v>0</v>
      </c>
      <c r="AL9" s="13">
        <v>11</v>
      </c>
      <c r="AM9" s="13">
        <v>8</v>
      </c>
      <c r="AN9" s="13"/>
      <c r="AO9" s="13"/>
      <c r="AP9" s="61">
        <v>7452</v>
      </c>
      <c r="AQ9" s="13" t="str">
        <f t="shared" si="3"/>
        <v>5</v>
      </c>
      <c r="AR9" s="13">
        <v>0</v>
      </c>
      <c r="AS9" s="13">
        <v>5</v>
      </c>
      <c r="AT9" s="42">
        <v>7.0999999999999994E-2</v>
      </c>
      <c r="AU9" s="13" t="str">
        <f t="shared" si="4"/>
        <v>2</v>
      </c>
      <c r="AV9" s="209">
        <f t="shared" si="5"/>
        <v>116</v>
      </c>
      <c r="AW9" s="186"/>
    </row>
    <row r="10" spans="1:49" s="1" customFormat="1" ht="24" customHeight="1">
      <c r="A10" s="98" t="s">
        <v>71</v>
      </c>
      <c r="B10" s="100">
        <v>0</v>
      </c>
      <c r="C10" s="100">
        <v>15</v>
      </c>
      <c r="D10" s="100">
        <v>5</v>
      </c>
      <c r="E10" s="13">
        <v>0</v>
      </c>
      <c r="F10" s="13">
        <v>0</v>
      </c>
      <c r="G10" s="100">
        <v>15</v>
      </c>
      <c r="H10" s="100">
        <v>5</v>
      </c>
      <c r="I10" s="103">
        <v>0</v>
      </c>
      <c r="J10" s="100">
        <v>0</v>
      </c>
      <c r="K10" s="13">
        <v>15</v>
      </c>
      <c r="L10" s="13">
        <v>15</v>
      </c>
      <c r="M10" s="99">
        <v>1</v>
      </c>
      <c r="N10" s="26">
        <v>10</v>
      </c>
      <c r="O10" s="39">
        <v>0</v>
      </c>
      <c r="P10" s="13" t="str">
        <f t="shared" si="0"/>
        <v>10</v>
      </c>
      <c r="Q10" s="39">
        <v>0</v>
      </c>
      <c r="R10" s="13" t="str">
        <f t="shared" si="1"/>
        <v>10</v>
      </c>
      <c r="S10" s="11" t="s">
        <v>160</v>
      </c>
      <c r="T10" s="12" t="s">
        <v>161</v>
      </c>
      <c r="U10" s="45">
        <v>0</v>
      </c>
      <c r="V10" s="11">
        <v>0.6</v>
      </c>
      <c r="W10" s="26">
        <v>10</v>
      </c>
      <c r="X10" s="45">
        <v>0</v>
      </c>
      <c r="Y10" s="39">
        <v>1</v>
      </c>
      <c r="Z10" s="13" t="str">
        <f t="shared" si="2"/>
        <v>10</v>
      </c>
      <c r="AA10" s="11" t="s">
        <v>160</v>
      </c>
      <c r="AB10" s="12" t="s">
        <v>161</v>
      </c>
      <c r="AC10" s="45">
        <v>0</v>
      </c>
      <c r="AD10" s="13" t="s">
        <v>160</v>
      </c>
      <c r="AE10" s="15">
        <v>0</v>
      </c>
      <c r="AF10" s="16" t="s">
        <v>161</v>
      </c>
      <c r="AG10" s="17" t="s">
        <v>160</v>
      </c>
      <c r="AH10" s="18">
        <v>5</v>
      </c>
      <c r="AI10" s="11" t="s">
        <v>160</v>
      </c>
      <c r="AJ10" s="12" t="s">
        <v>161</v>
      </c>
      <c r="AK10" s="15">
        <v>0</v>
      </c>
      <c r="AL10" s="13">
        <v>11</v>
      </c>
      <c r="AM10" s="13">
        <v>8</v>
      </c>
      <c r="AN10" s="13"/>
      <c r="AO10" s="13"/>
      <c r="AP10" s="61">
        <v>2897</v>
      </c>
      <c r="AQ10" s="13" t="str">
        <f t="shared" si="3"/>
        <v>5</v>
      </c>
      <c r="AR10" s="13">
        <v>5</v>
      </c>
      <c r="AS10" s="13">
        <v>5</v>
      </c>
      <c r="AT10" s="42">
        <v>0</v>
      </c>
      <c r="AU10" s="13" t="str">
        <f t="shared" si="4"/>
        <v>5</v>
      </c>
      <c r="AV10" s="209">
        <f t="shared" si="5"/>
        <v>134</v>
      </c>
      <c r="AW10" s="186"/>
    </row>
    <row r="11" spans="1:49" s="1" customFormat="1" ht="16" customHeight="1">
      <c r="A11" s="98" t="s">
        <v>242</v>
      </c>
      <c r="B11" s="107">
        <f>B8+B9+B10</f>
        <v>1</v>
      </c>
      <c r="C11" s="107">
        <f t="shared" ref="C11:L11" si="6">C8+C9+C10</f>
        <v>170</v>
      </c>
      <c r="D11" s="107">
        <f t="shared" si="6"/>
        <v>106</v>
      </c>
      <c r="E11" s="107">
        <f t="shared" si="6"/>
        <v>44</v>
      </c>
      <c r="F11" s="107">
        <f t="shared" si="6"/>
        <v>35</v>
      </c>
      <c r="G11" s="107">
        <f t="shared" si="6"/>
        <v>123</v>
      </c>
      <c r="H11" s="107">
        <f t="shared" si="6"/>
        <v>78</v>
      </c>
      <c r="I11" s="107">
        <f t="shared" si="6"/>
        <v>38</v>
      </c>
      <c r="J11" s="107">
        <f t="shared" si="6"/>
        <v>28</v>
      </c>
      <c r="K11" s="108">
        <f t="shared" si="6"/>
        <v>118</v>
      </c>
      <c r="L11" s="108">
        <f t="shared" si="6"/>
        <v>123</v>
      </c>
      <c r="M11" s="99">
        <v>0.95499999999999996</v>
      </c>
      <c r="N11" s="26">
        <v>10</v>
      </c>
      <c r="O11" s="39">
        <v>0</v>
      </c>
      <c r="P11" s="13" t="str">
        <f t="shared" si="0"/>
        <v>10</v>
      </c>
      <c r="Q11" s="39">
        <v>4.4999999999999998E-2</v>
      </c>
      <c r="R11" s="13" t="str">
        <f t="shared" si="1"/>
        <v>10</v>
      </c>
      <c r="S11" s="11">
        <v>0.89</v>
      </c>
      <c r="T11" s="26">
        <v>10</v>
      </c>
      <c r="U11" s="45">
        <v>0</v>
      </c>
      <c r="V11" s="11">
        <v>0.55000000000000004</v>
      </c>
      <c r="W11" s="26">
        <v>10</v>
      </c>
      <c r="X11" s="45">
        <v>0</v>
      </c>
      <c r="Y11" s="39">
        <v>0.9</v>
      </c>
      <c r="Z11" s="13" t="str">
        <f t="shared" si="2"/>
        <v>10</v>
      </c>
      <c r="AA11" s="11">
        <v>0.81799999999999995</v>
      </c>
      <c r="AB11" s="12" t="s">
        <v>241</v>
      </c>
      <c r="AC11" s="45">
        <v>0</v>
      </c>
      <c r="AD11" s="13">
        <v>6.5</v>
      </c>
      <c r="AE11" s="15">
        <v>0</v>
      </c>
      <c r="AF11" s="16" t="s">
        <v>161</v>
      </c>
      <c r="AG11" s="56">
        <v>0.57999999999999996</v>
      </c>
      <c r="AH11" s="57">
        <v>3</v>
      </c>
      <c r="AI11" s="11">
        <v>0.63600000000000001</v>
      </c>
      <c r="AJ11" s="12" t="s">
        <v>161</v>
      </c>
      <c r="AK11" s="15">
        <v>0</v>
      </c>
      <c r="AL11" s="37">
        <v>0</v>
      </c>
      <c r="AM11" s="13">
        <v>10</v>
      </c>
      <c r="AN11" s="13">
        <v>-10</v>
      </c>
      <c r="AO11" s="13"/>
      <c r="AP11" s="61">
        <v>4964</v>
      </c>
      <c r="AQ11" s="13" t="str">
        <f t="shared" si="3"/>
        <v>5</v>
      </c>
      <c r="AR11" s="13">
        <v>5</v>
      </c>
      <c r="AS11" s="13">
        <v>5</v>
      </c>
      <c r="AT11" s="42">
        <v>4.4999999999999998E-2</v>
      </c>
      <c r="AU11" s="13" t="str">
        <f t="shared" si="4"/>
        <v>3</v>
      </c>
      <c r="AV11" s="209">
        <f t="shared" si="5"/>
        <v>108.5</v>
      </c>
      <c r="AW11" s="184"/>
    </row>
    <row r="12" spans="1:49" s="1" customFormat="1" ht="29" customHeight="1">
      <c r="A12" s="98" t="s">
        <v>243</v>
      </c>
      <c r="B12" s="101">
        <v>0</v>
      </c>
      <c r="C12" s="101">
        <v>64</v>
      </c>
      <c r="D12" s="101">
        <v>39</v>
      </c>
      <c r="E12" s="101">
        <v>16</v>
      </c>
      <c r="F12" s="101">
        <v>11</v>
      </c>
      <c r="G12" s="101">
        <v>50</v>
      </c>
      <c r="H12" s="101">
        <v>31</v>
      </c>
      <c r="I12" s="101">
        <v>22</v>
      </c>
      <c r="J12" s="101">
        <v>10</v>
      </c>
      <c r="K12" s="108">
        <v>50</v>
      </c>
      <c r="L12" s="110">
        <v>50</v>
      </c>
      <c r="M12" s="99">
        <v>1</v>
      </c>
      <c r="N12" s="26">
        <v>10</v>
      </c>
      <c r="O12" s="39">
        <v>0</v>
      </c>
      <c r="P12" s="13" t="str">
        <f t="shared" si="0"/>
        <v>10</v>
      </c>
      <c r="Q12" s="39">
        <v>0</v>
      </c>
      <c r="R12" s="13" t="str">
        <f t="shared" si="1"/>
        <v>10</v>
      </c>
      <c r="S12" s="11">
        <v>0.9</v>
      </c>
      <c r="T12" s="26">
        <v>10</v>
      </c>
      <c r="U12" s="45">
        <v>0</v>
      </c>
      <c r="V12" s="11">
        <v>0.29399999999999998</v>
      </c>
      <c r="W12" s="26">
        <v>7.5</v>
      </c>
      <c r="X12" s="45">
        <v>0</v>
      </c>
      <c r="Y12" s="39">
        <v>0.92</v>
      </c>
      <c r="Z12" s="13" t="str">
        <f t="shared" si="2"/>
        <v>10</v>
      </c>
      <c r="AA12" s="11">
        <v>0.875</v>
      </c>
      <c r="AB12" s="26">
        <v>10</v>
      </c>
      <c r="AC12" s="45">
        <v>0</v>
      </c>
      <c r="AD12" s="33">
        <v>2.75</v>
      </c>
      <c r="AE12" s="54">
        <v>0</v>
      </c>
      <c r="AF12" s="55">
        <v>5</v>
      </c>
      <c r="AG12" s="56">
        <v>0.31</v>
      </c>
      <c r="AH12" s="57">
        <v>2</v>
      </c>
      <c r="AI12" s="11">
        <v>0.25</v>
      </c>
      <c r="AJ12" s="26">
        <v>0</v>
      </c>
      <c r="AK12" s="15">
        <v>0</v>
      </c>
      <c r="AL12" s="13">
        <v>14</v>
      </c>
      <c r="AM12" s="13">
        <v>10</v>
      </c>
      <c r="AN12" s="13"/>
      <c r="AO12" s="13"/>
      <c r="AP12" s="61">
        <v>4455</v>
      </c>
      <c r="AQ12" s="13" t="str">
        <f t="shared" si="3"/>
        <v>5</v>
      </c>
      <c r="AR12" s="13">
        <v>0</v>
      </c>
      <c r="AS12" s="13">
        <v>5</v>
      </c>
      <c r="AT12" s="42">
        <v>4.7E-2</v>
      </c>
      <c r="AU12" s="13" t="str">
        <f t="shared" si="4"/>
        <v>3</v>
      </c>
      <c r="AV12" s="209">
        <f t="shared" si="5"/>
        <v>111.5</v>
      </c>
      <c r="AW12" s="186"/>
    </row>
    <row r="13" spans="1:49" s="1" customFormat="1" ht="16" customHeight="1">
      <c r="A13" s="98" t="s">
        <v>77</v>
      </c>
      <c r="B13" s="100">
        <v>0</v>
      </c>
      <c r="C13" s="100">
        <v>5</v>
      </c>
      <c r="D13" s="100">
        <v>4</v>
      </c>
      <c r="E13" s="13">
        <v>0</v>
      </c>
      <c r="F13" s="13">
        <v>0</v>
      </c>
      <c r="G13" s="100">
        <v>5</v>
      </c>
      <c r="H13" s="100">
        <v>4</v>
      </c>
      <c r="I13" s="100">
        <v>1</v>
      </c>
      <c r="J13" s="100">
        <v>1</v>
      </c>
      <c r="K13" s="13">
        <v>4</v>
      </c>
      <c r="L13" s="113">
        <v>5</v>
      </c>
      <c r="M13" s="11">
        <v>0.8</v>
      </c>
      <c r="N13" s="26">
        <v>5</v>
      </c>
      <c r="O13" s="39">
        <v>0</v>
      </c>
      <c r="P13" s="13" t="str">
        <f t="shared" si="0"/>
        <v>10</v>
      </c>
      <c r="Q13" s="39">
        <v>0</v>
      </c>
      <c r="R13" s="13" t="str">
        <f t="shared" si="1"/>
        <v>10</v>
      </c>
      <c r="S13" s="11" t="s">
        <v>160</v>
      </c>
      <c r="T13" s="26">
        <v>10</v>
      </c>
      <c r="U13" s="45">
        <v>0</v>
      </c>
      <c r="V13" s="11">
        <v>0.5</v>
      </c>
      <c r="W13" s="26">
        <v>10</v>
      </c>
      <c r="X13" s="45">
        <v>0</v>
      </c>
      <c r="Y13" s="39">
        <v>0.95</v>
      </c>
      <c r="Z13" s="13" t="str">
        <f t="shared" si="2"/>
        <v>10</v>
      </c>
      <c r="AA13" s="11" t="s">
        <v>160</v>
      </c>
      <c r="AB13" s="12" t="s">
        <v>161</v>
      </c>
      <c r="AC13" s="45">
        <v>0</v>
      </c>
      <c r="AD13" s="13" t="s">
        <v>160</v>
      </c>
      <c r="AE13" s="15">
        <v>0</v>
      </c>
      <c r="AF13" s="16" t="s">
        <v>161</v>
      </c>
      <c r="AG13" s="17" t="s">
        <v>160</v>
      </c>
      <c r="AH13" s="18">
        <v>5</v>
      </c>
      <c r="AI13" s="11" t="s">
        <v>160</v>
      </c>
      <c r="AJ13" s="12" t="s">
        <v>161</v>
      </c>
      <c r="AK13" s="15">
        <v>0</v>
      </c>
      <c r="AL13" s="13">
        <v>15</v>
      </c>
      <c r="AM13" s="13">
        <v>10</v>
      </c>
      <c r="AN13" s="13"/>
      <c r="AO13" s="13"/>
      <c r="AP13" s="61">
        <v>8343</v>
      </c>
      <c r="AQ13" s="13" t="str">
        <f t="shared" si="3"/>
        <v>2</v>
      </c>
      <c r="AR13" s="13">
        <v>0</v>
      </c>
      <c r="AS13" s="13">
        <v>5</v>
      </c>
      <c r="AT13" s="42">
        <v>0</v>
      </c>
      <c r="AU13" s="13" t="str">
        <f t="shared" si="4"/>
        <v>5</v>
      </c>
      <c r="AV13" s="209">
        <f t="shared" si="5"/>
        <v>127</v>
      </c>
      <c r="AW13" s="186"/>
    </row>
    <row r="14" spans="1:49" s="1" customFormat="1" ht="18" customHeight="1">
      <c r="A14" s="7" t="s">
        <v>175</v>
      </c>
      <c r="B14" s="8">
        <v>0</v>
      </c>
      <c r="C14" s="8">
        <v>5</v>
      </c>
      <c r="D14" s="8">
        <v>4</v>
      </c>
      <c r="E14" s="44">
        <v>0</v>
      </c>
      <c r="F14" s="44">
        <v>0</v>
      </c>
      <c r="G14" s="8">
        <v>5</v>
      </c>
      <c r="H14" s="8">
        <v>4</v>
      </c>
      <c r="I14" s="9">
        <v>1</v>
      </c>
      <c r="J14" s="10">
        <v>1</v>
      </c>
      <c r="K14" s="13">
        <v>4</v>
      </c>
      <c r="L14" s="13">
        <v>5</v>
      </c>
      <c r="M14" s="11">
        <v>0.8</v>
      </c>
      <c r="N14" s="26">
        <v>5</v>
      </c>
      <c r="O14" s="39">
        <v>0</v>
      </c>
      <c r="P14" s="13" t="str">
        <f t="shared" si="0"/>
        <v>10</v>
      </c>
      <c r="Q14" s="39">
        <v>0</v>
      </c>
      <c r="R14" s="13" t="str">
        <f t="shared" si="1"/>
        <v>10</v>
      </c>
      <c r="S14" s="11" t="s">
        <v>160</v>
      </c>
      <c r="T14" s="26">
        <v>10</v>
      </c>
      <c r="U14" s="45">
        <v>0</v>
      </c>
      <c r="V14" s="11">
        <v>0.5</v>
      </c>
      <c r="W14" s="26">
        <v>10</v>
      </c>
      <c r="X14" s="45">
        <v>0</v>
      </c>
      <c r="Y14" s="39">
        <v>0.95</v>
      </c>
      <c r="Z14" s="13" t="str">
        <f t="shared" si="2"/>
        <v>10</v>
      </c>
      <c r="AA14" s="11" t="s">
        <v>160</v>
      </c>
      <c r="AB14" s="12" t="s">
        <v>161</v>
      </c>
      <c r="AC14" s="45">
        <v>0</v>
      </c>
      <c r="AD14" s="13" t="s">
        <v>160</v>
      </c>
      <c r="AE14" s="15">
        <v>0</v>
      </c>
      <c r="AF14" s="16" t="s">
        <v>161</v>
      </c>
      <c r="AG14" s="17" t="s">
        <v>160</v>
      </c>
      <c r="AH14" s="18">
        <v>5</v>
      </c>
      <c r="AI14" s="11" t="s">
        <v>160</v>
      </c>
      <c r="AJ14" s="12" t="s">
        <v>161</v>
      </c>
      <c r="AK14" s="15">
        <v>0</v>
      </c>
      <c r="AL14" s="13">
        <v>15</v>
      </c>
      <c r="AM14" s="13">
        <v>10</v>
      </c>
      <c r="AN14" s="13"/>
      <c r="AO14" s="13"/>
      <c r="AP14" s="61">
        <v>8343</v>
      </c>
      <c r="AQ14" s="13" t="str">
        <f t="shared" si="3"/>
        <v>2</v>
      </c>
      <c r="AR14" s="13">
        <v>5</v>
      </c>
      <c r="AS14" s="13">
        <v>5</v>
      </c>
      <c r="AT14" s="42">
        <v>0</v>
      </c>
      <c r="AU14" s="13" t="str">
        <f t="shared" si="4"/>
        <v>5</v>
      </c>
      <c r="AV14" s="209">
        <f t="shared" si="5"/>
        <v>132</v>
      </c>
      <c r="AW14" s="186"/>
    </row>
    <row r="15" spans="1:49" s="1" customFormat="1" ht="13.5" customHeight="1">
      <c r="A15" s="7" t="s">
        <v>78</v>
      </c>
      <c r="B15" s="8">
        <v>0</v>
      </c>
      <c r="C15" s="8">
        <v>22</v>
      </c>
      <c r="D15" s="8">
        <v>20</v>
      </c>
      <c r="E15" s="8">
        <v>5</v>
      </c>
      <c r="F15" s="8">
        <v>5</v>
      </c>
      <c r="G15" s="8">
        <v>21</v>
      </c>
      <c r="H15" s="8">
        <v>19</v>
      </c>
      <c r="I15" s="9">
        <v>5</v>
      </c>
      <c r="J15" s="10">
        <v>5</v>
      </c>
      <c r="K15" s="13">
        <v>20</v>
      </c>
      <c r="L15" s="13">
        <v>21</v>
      </c>
      <c r="M15" s="11">
        <v>0.95238095238095233</v>
      </c>
      <c r="N15" s="26">
        <v>10</v>
      </c>
      <c r="O15" s="39">
        <v>0.13</v>
      </c>
      <c r="P15" s="13" t="str">
        <f t="shared" si="0"/>
        <v>0</v>
      </c>
      <c r="Q15" s="39">
        <v>0</v>
      </c>
      <c r="R15" s="13" t="str">
        <f t="shared" si="1"/>
        <v>10</v>
      </c>
      <c r="S15" s="11">
        <v>1</v>
      </c>
      <c r="T15" s="26">
        <v>10</v>
      </c>
      <c r="U15" s="45">
        <v>0</v>
      </c>
      <c r="V15" s="11">
        <v>0.68421052631578949</v>
      </c>
      <c r="W15" s="26">
        <v>10</v>
      </c>
      <c r="X15" s="45">
        <v>0</v>
      </c>
      <c r="Y15" s="39">
        <v>0.94</v>
      </c>
      <c r="Z15" s="13" t="str">
        <f t="shared" si="2"/>
        <v>10</v>
      </c>
      <c r="AA15" s="11">
        <v>0.8</v>
      </c>
      <c r="AB15" s="26">
        <v>7.5</v>
      </c>
      <c r="AC15" s="45">
        <v>0</v>
      </c>
      <c r="AD15" s="13">
        <v>7</v>
      </c>
      <c r="AE15" s="15">
        <v>0</v>
      </c>
      <c r="AF15" s="27">
        <v>10</v>
      </c>
      <c r="AG15" s="17">
        <v>0.8</v>
      </c>
      <c r="AH15" s="18">
        <v>4</v>
      </c>
      <c r="AI15" s="11">
        <v>0.6</v>
      </c>
      <c r="AJ15" s="26">
        <v>10</v>
      </c>
      <c r="AK15" s="15">
        <v>0</v>
      </c>
      <c r="AL15" s="13">
        <v>15</v>
      </c>
      <c r="AM15" s="13">
        <v>10</v>
      </c>
      <c r="AN15" s="13"/>
      <c r="AO15" s="13"/>
      <c r="AP15" s="61"/>
      <c r="AQ15" s="13" t="str">
        <f t="shared" si="3"/>
        <v>5</v>
      </c>
      <c r="AR15" s="13">
        <v>5</v>
      </c>
      <c r="AS15" s="13">
        <v>5</v>
      </c>
      <c r="AT15" s="42">
        <v>0</v>
      </c>
      <c r="AU15" s="13" t="str">
        <f t="shared" si="4"/>
        <v>5</v>
      </c>
      <c r="AV15" s="209">
        <f t="shared" si="5"/>
        <v>126.5</v>
      </c>
      <c r="AW15" s="186"/>
    </row>
    <row r="16" spans="1:49" s="1" customFormat="1" ht="24" customHeight="1">
      <c r="A16" s="7" t="s">
        <v>79</v>
      </c>
      <c r="B16" s="8">
        <v>0</v>
      </c>
      <c r="C16" s="8">
        <v>17</v>
      </c>
      <c r="D16" s="8">
        <v>14</v>
      </c>
      <c r="E16" s="8">
        <v>4</v>
      </c>
      <c r="F16" s="8">
        <v>4</v>
      </c>
      <c r="G16" s="8">
        <v>17</v>
      </c>
      <c r="H16" s="8">
        <v>14</v>
      </c>
      <c r="I16" s="9">
        <v>8</v>
      </c>
      <c r="J16" s="10">
        <v>6</v>
      </c>
      <c r="K16" s="13">
        <v>15</v>
      </c>
      <c r="L16" s="13">
        <v>17</v>
      </c>
      <c r="M16" s="11">
        <v>0.88235294117647056</v>
      </c>
      <c r="N16" s="26">
        <v>7.5</v>
      </c>
      <c r="O16" s="39">
        <v>0</v>
      </c>
      <c r="P16" s="13" t="str">
        <f t="shared" si="0"/>
        <v>10</v>
      </c>
      <c r="Q16" s="39">
        <v>0.2</v>
      </c>
      <c r="R16" s="13" t="str">
        <f t="shared" si="1"/>
        <v>0</v>
      </c>
      <c r="S16" s="11">
        <v>1</v>
      </c>
      <c r="T16" s="26">
        <v>10</v>
      </c>
      <c r="U16" s="45">
        <v>0</v>
      </c>
      <c r="V16" s="11">
        <v>0.35714285714285715</v>
      </c>
      <c r="W16" s="26">
        <v>10</v>
      </c>
      <c r="X16" s="45">
        <v>0</v>
      </c>
      <c r="Y16" s="39">
        <v>0.94</v>
      </c>
      <c r="Z16" s="13" t="str">
        <f t="shared" si="2"/>
        <v>10</v>
      </c>
      <c r="AA16" s="11">
        <v>1</v>
      </c>
      <c r="AB16" s="26">
        <v>10</v>
      </c>
      <c r="AC16" s="45">
        <v>0</v>
      </c>
      <c r="AD16" s="13">
        <v>2.5</v>
      </c>
      <c r="AE16" s="15">
        <v>0</v>
      </c>
      <c r="AF16" s="27">
        <v>5</v>
      </c>
      <c r="AG16" s="17">
        <v>0</v>
      </c>
      <c r="AH16" s="18">
        <v>0</v>
      </c>
      <c r="AI16" s="11">
        <v>0.5</v>
      </c>
      <c r="AJ16" s="26">
        <v>10</v>
      </c>
      <c r="AK16" s="15">
        <v>0</v>
      </c>
      <c r="AL16" s="13">
        <v>14</v>
      </c>
      <c r="AM16" s="13">
        <v>10</v>
      </c>
      <c r="AN16" s="13"/>
      <c r="AO16" s="13"/>
      <c r="AP16" s="61">
        <v>2754</v>
      </c>
      <c r="AQ16" s="13" t="str">
        <f t="shared" si="3"/>
        <v>5</v>
      </c>
      <c r="AR16" s="13">
        <v>5</v>
      </c>
      <c r="AS16" s="13">
        <v>5</v>
      </c>
      <c r="AT16" s="179">
        <v>0</v>
      </c>
      <c r="AU16" s="180" t="str">
        <f t="shared" si="4"/>
        <v>5</v>
      </c>
      <c r="AV16" s="209">
        <f t="shared" si="5"/>
        <v>116.5</v>
      </c>
      <c r="AW16" s="186"/>
    </row>
    <row r="17" spans="1:49" s="1" customFormat="1" ht="24" customHeight="1">
      <c r="A17" s="7" t="s">
        <v>80</v>
      </c>
      <c r="B17" s="8">
        <v>0</v>
      </c>
      <c r="C17" s="8">
        <v>9</v>
      </c>
      <c r="D17" s="8">
        <v>8</v>
      </c>
      <c r="E17" s="44">
        <v>1</v>
      </c>
      <c r="F17" s="44">
        <v>1</v>
      </c>
      <c r="G17" s="8">
        <v>9</v>
      </c>
      <c r="H17" s="8">
        <v>8</v>
      </c>
      <c r="I17" s="9">
        <v>4</v>
      </c>
      <c r="J17" s="10">
        <v>3</v>
      </c>
      <c r="K17" s="13">
        <v>7</v>
      </c>
      <c r="L17" s="13">
        <v>9</v>
      </c>
      <c r="M17" s="11">
        <v>0.77777777777777779</v>
      </c>
      <c r="N17" s="26">
        <v>0</v>
      </c>
      <c r="O17" s="39">
        <v>0.25</v>
      </c>
      <c r="P17" s="13" t="str">
        <f t="shared" si="0"/>
        <v>0</v>
      </c>
      <c r="Q17" s="39">
        <v>0</v>
      </c>
      <c r="R17" s="13" t="str">
        <f t="shared" si="1"/>
        <v>10</v>
      </c>
      <c r="S17" s="11">
        <v>1</v>
      </c>
      <c r="T17" s="26">
        <v>10</v>
      </c>
      <c r="U17" s="45">
        <v>0</v>
      </c>
      <c r="V17" s="11">
        <v>0.875</v>
      </c>
      <c r="W17" s="26">
        <v>10</v>
      </c>
      <c r="X17" s="45">
        <v>0</v>
      </c>
      <c r="Y17" s="39">
        <v>0.98</v>
      </c>
      <c r="Z17" s="13" t="str">
        <f t="shared" si="2"/>
        <v>10</v>
      </c>
      <c r="AA17" s="11" t="s">
        <v>160</v>
      </c>
      <c r="AB17" s="26">
        <v>10</v>
      </c>
      <c r="AC17" s="45">
        <v>0</v>
      </c>
      <c r="AD17" s="13" t="s">
        <v>160</v>
      </c>
      <c r="AE17" s="15">
        <v>0</v>
      </c>
      <c r="AF17" s="27">
        <v>10</v>
      </c>
      <c r="AG17" s="17" t="s">
        <v>160</v>
      </c>
      <c r="AH17" s="18">
        <v>5</v>
      </c>
      <c r="AI17" s="11">
        <v>0</v>
      </c>
      <c r="AJ17" s="26">
        <v>0</v>
      </c>
      <c r="AK17" s="15">
        <v>0</v>
      </c>
      <c r="AL17" s="13">
        <v>14</v>
      </c>
      <c r="AM17" s="13">
        <v>10</v>
      </c>
      <c r="AN17" s="13"/>
      <c r="AO17" s="13"/>
      <c r="AP17" s="61">
        <v>4795</v>
      </c>
      <c r="AQ17" s="13" t="str">
        <f t="shared" si="3"/>
        <v>5</v>
      </c>
      <c r="AR17" s="13">
        <v>5</v>
      </c>
      <c r="AS17" s="13">
        <v>5</v>
      </c>
      <c r="AT17" s="42">
        <v>0</v>
      </c>
      <c r="AU17" s="13" t="str">
        <f t="shared" si="4"/>
        <v>5</v>
      </c>
      <c r="AV17" s="209">
        <f t="shared" si="5"/>
        <v>109</v>
      </c>
      <c r="AW17" s="186"/>
    </row>
    <row r="18" spans="1:49" s="1" customFormat="1" ht="13.5" customHeight="1">
      <c r="A18" s="7" t="s">
        <v>81</v>
      </c>
      <c r="B18" s="44">
        <v>1</v>
      </c>
      <c r="C18" s="8">
        <v>94</v>
      </c>
      <c r="D18" s="8">
        <v>82</v>
      </c>
      <c r="E18" s="8">
        <v>20</v>
      </c>
      <c r="F18" s="8">
        <v>20</v>
      </c>
      <c r="G18" s="8">
        <v>92</v>
      </c>
      <c r="H18" s="8">
        <v>80</v>
      </c>
      <c r="I18" s="9">
        <v>18</v>
      </c>
      <c r="J18" s="10">
        <v>16</v>
      </c>
      <c r="K18" s="13">
        <v>85</v>
      </c>
      <c r="L18" s="13">
        <v>92</v>
      </c>
      <c r="M18" s="11">
        <v>0.92391304347826086</v>
      </c>
      <c r="N18" s="26">
        <v>10</v>
      </c>
      <c r="O18" s="39">
        <v>0.15</v>
      </c>
      <c r="P18" s="13" t="str">
        <f t="shared" si="0"/>
        <v>0</v>
      </c>
      <c r="Q18" s="39">
        <v>0</v>
      </c>
      <c r="R18" s="13" t="str">
        <f t="shared" si="1"/>
        <v>10</v>
      </c>
      <c r="S18" s="11">
        <v>0.875</v>
      </c>
      <c r="T18" s="26">
        <v>10</v>
      </c>
      <c r="U18" s="45">
        <v>0</v>
      </c>
      <c r="V18" s="11">
        <v>0.55000000000000004</v>
      </c>
      <c r="W18" s="26">
        <v>10</v>
      </c>
      <c r="X18" s="45">
        <v>0</v>
      </c>
      <c r="Y18" s="39">
        <v>1</v>
      </c>
      <c r="Z18" s="13" t="str">
        <f t="shared" si="2"/>
        <v>10</v>
      </c>
      <c r="AA18" s="11">
        <v>1</v>
      </c>
      <c r="AB18" s="26">
        <v>10</v>
      </c>
      <c r="AC18" s="45">
        <v>0</v>
      </c>
      <c r="AD18" s="13">
        <v>2</v>
      </c>
      <c r="AE18" s="15">
        <v>0</v>
      </c>
      <c r="AF18" s="27">
        <v>5</v>
      </c>
      <c r="AG18" s="17">
        <v>0.1</v>
      </c>
      <c r="AH18" s="18">
        <v>0</v>
      </c>
      <c r="AI18" s="11">
        <v>0.7142857142857143</v>
      </c>
      <c r="AJ18" s="26">
        <v>10</v>
      </c>
      <c r="AK18" s="15">
        <v>0</v>
      </c>
      <c r="AL18" s="13">
        <v>14</v>
      </c>
      <c r="AM18" s="13">
        <v>10</v>
      </c>
      <c r="AN18" s="13"/>
      <c r="AO18" s="13"/>
      <c r="AP18" s="61">
        <v>3433</v>
      </c>
      <c r="AQ18" s="13" t="str">
        <f t="shared" si="3"/>
        <v>5</v>
      </c>
      <c r="AR18" s="13">
        <v>5</v>
      </c>
      <c r="AS18" s="13">
        <v>5</v>
      </c>
      <c r="AT18" s="42">
        <v>0</v>
      </c>
      <c r="AU18" s="13" t="str">
        <f t="shared" si="4"/>
        <v>5</v>
      </c>
      <c r="AV18" s="209">
        <f t="shared" si="5"/>
        <v>119</v>
      </c>
      <c r="AW18" s="186"/>
    </row>
    <row r="19" spans="1:49" s="1" customFormat="1" ht="13.5" customHeight="1">
      <c r="A19" s="7" t="s">
        <v>82</v>
      </c>
      <c r="B19" s="8">
        <v>0</v>
      </c>
      <c r="C19" s="8">
        <v>38</v>
      </c>
      <c r="D19" s="8">
        <v>32</v>
      </c>
      <c r="E19" s="8">
        <v>27</v>
      </c>
      <c r="F19" s="8">
        <v>23</v>
      </c>
      <c r="G19" s="8">
        <v>35</v>
      </c>
      <c r="H19" s="8">
        <v>30</v>
      </c>
      <c r="I19" s="9">
        <v>1</v>
      </c>
      <c r="J19" s="10">
        <v>1</v>
      </c>
      <c r="K19" s="13">
        <v>34</v>
      </c>
      <c r="L19" s="13">
        <v>35</v>
      </c>
      <c r="M19" s="11">
        <v>0.97142857142857142</v>
      </c>
      <c r="N19" s="26">
        <v>10</v>
      </c>
      <c r="O19" s="39">
        <v>0</v>
      </c>
      <c r="P19" s="13" t="str">
        <f t="shared" si="0"/>
        <v>10</v>
      </c>
      <c r="Q19" s="39">
        <v>0</v>
      </c>
      <c r="R19" s="13" t="str">
        <f t="shared" si="1"/>
        <v>10</v>
      </c>
      <c r="S19" s="11" t="s">
        <v>160</v>
      </c>
      <c r="T19" s="26">
        <v>10</v>
      </c>
      <c r="U19" s="45">
        <v>0</v>
      </c>
      <c r="V19" s="11">
        <v>0.1</v>
      </c>
      <c r="W19" s="26">
        <v>0</v>
      </c>
      <c r="X19" s="45">
        <v>0</v>
      </c>
      <c r="Y19" s="39">
        <v>0.5</v>
      </c>
      <c r="Z19" s="13" t="str">
        <f t="shared" si="2"/>
        <v>0</v>
      </c>
      <c r="AA19" s="11">
        <v>0.88888888888888884</v>
      </c>
      <c r="AB19" s="26">
        <v>10</v>
      </c>
      <c r="AC19" s="45">
        <v>0</v>
      </c>
      <c r="AD19" s="13">
        <v>7</v>
      </c>
      <c r="AE19" s="15">
        <v>0</v>
      </c>
      <c r="AF19" s="27">
        <v>10</v>
      </c>
      <c r="AG19" s="17">
        <v>0.78260869565217395</v>
      </c>
      <c r="AH19" s="18">
        <v>4</v>
      </c>
      <c r="AI19" s="11">
        <v>0.66666666666666663</v>
      </c>
      <c r="AJ19" s="26">
        <v>10</v>
      </c>
      <c r="AK19" s="15">
        <v>0</v>
      </c>
      <c r="AL19" s="13">
        <v>10</v>
      </c>
      <c r="AM19" s="13">
        <v>8</v>
      </c>
      <c r="AN19" s="13"/>
      <c r="AO19" s="13"/>
      <c r="AP19" s="61"/>
      <c r="AQ19" s="13" t="str">
        <f t="shared" si="3"/>
        <v>5</v>
      </c>
      <c r="AR19" s="13">
        <v>5</v>
      </c>
      <c r="AS19" s="13">
        <v>5</v>
      </c>
      <c r="AT19" s="42">
        <v>0</v>
      </c>
      <c r="AU19" s="13" t="str">
        <f t="shared" si="4"/>
        <v>5</v>
      </c>
      <c r="AV19" s="209">
        <f t="shared" si="5"/>
        <v>112</v>
      </c>
      <c r="AW19" s="186"/>
    </row>
    <row r="20" spans="1:49" s="1" customFormat="1" ht="24" customHeight="1">
      <c r="A20" s="7" t="s">
        <v>83</v>
      </c>
      <c r="B20" s="8">
        <v>0</v>
      </c>
      <c r="C20" s="8">
        <v>53</v>
      </c>
      <c r="D20" s="8">
        <v>23</v>
      </c>
      <c r="E20" s="8">
        <v>9</v>
      </c>
      <c r="F20" s="8">
        <v>7</v>
      </c>
      <c r="G20" s="8">
        <v>52</v>
      </c>
      <c r="H20" s="8">
        <v>23</v>
      </c>
      <c r="I20" s="9">
        <v>23</v>
      </c>
      <c r="J20" s="10">
        <v>11</v>
      </c>
      <c r="K20" s="13">
        <v>49</v>
      </c>
      <c r="L20" s="13">
        <v>52</v>
      </c>
      <c r="M20" s="11">
        <v>0.94230769230769229</v>
      </c>
      <c r="N20" s="26">
        <v>10</v>
      </c>
      <c r="O20" s="39">
        <v>0.13</v>
      </c>
      <c r="P20" s="13" t="str">
        <f t="shared" si="0"/>
        <v>0</v>
      </c>
      <c r="Q20" s="39">
        <v>0</v>
      </c>
      <c r="R20" s="13" t="str">
        <f t="shared" si="1"/>
        <v>10</v>
      </c>
      <c r="S20" s="11">
        <v>1</v>
      </c>
      <c r="T20" s="26">
        <v>10</v>
      </c>
      <c r="U20" s="45">
        <v>0</v>
      </c>
      <c r="V20" s="11">
        <v>0.52173913043478259</v>
      </c>
      <c r="W20" s="26">
        <v>10</v>
      </c>
      <c r="X20" s="45">
        <v>0</v>
      </c>
      <c r="Y20" s="39">
        <v>0.98</v>
      </c>
      <c r="Z20" s="13" t="str">
        <f t="shared" si="2"/>
        <v>10</v>
      </c>
      <c r="AA20" s="11">
        <v>0.88888888888888884</v>
      </c>
      <c r="AB20" s="26">
        <v>10</v>
      </c>
      <c r="AC20" s="45">
        <v>0</v>
      </c>
      <c r="AD20" s="13">
        <v>2</v>
      </c>
      <c r="AE20" s="15">
        <v>0</v>
      </c>
      <c r="AF20" s="27">
        <v>5</v>
      </c>
      <c r="AG20" s="17">
        <v>0.2857142857142857</v>
      </c>
      <c r="AH20" s="18">
        <v>1</v>
      </c>
      <c r="AI20" s="11">
        <v>0</v>
      </c>
      <c r="AJ20" s="26">
        <v>0</v>
      </c>
      <c r="AK20" s="15">
        <v>0</v>
      </c>
      <c r="AL20" s="13">
        <v>9</v>
      </c>
      <c r="AM20" s="13">
        <v>10</v>
      </c>
      <c r="AN20" s="13"/>
      <c r="AO20" s="13"/>
      <c r="AP20" s="61">
        <v>3947</v>
      </c>
      <c r="AQ20" s="13" t="str">
        <f t="shared" si="3"/>
        <v>5</v>
      </c>
      <c r="AR20" s="13">
        <v>0</v>
      </c>
      <c r="AS20" s="13">
        <v>5</v>
      </c>
      <c r="AT20" s="42">
        <v>0.22600000000000001</v>
      </c>
      <c r="AU20" s="13" t="str">
        <f t="shared" si="4"/>
        <v>0</v>
      </c>
      <c r="AV20" s="209">
        <f t="shared" si="5"/>
        <v>95</v>
      </c>
      <c r="AW20" s="184" t="s">
        <v>792</v>
      </c>
    </row>
    <row r="21" spans="1:49" s="1" customFormat="1" ht="24" customHeight="1">
      <c r="A21" s="7" t="s">
        <v>85</v>
      </c>
      <c r="B21" s="44">
        <v>1</v>
      </c>
      <c r="C21" s="8">
        <v>31</v>
      </c>
      <c r="D21" s="8">
        <v>31</v>
      </c>
      <c r="E21" s="8">
        <v>6</v>
      </c>
      <c r="F21" s="8">
        <v>6</v>
      </c>
      <c r="G21" s="8">
        <v>24</v>
      </c>
      <c r="H21" s="8">
        <v>24</v>
      </c>
      <c r="I21" s="9">
        <v>4</v>
      </c>
      <c r="J21" s="10">
        <v>4</v>
      </c>
      <c r="K21" s="13">
        <v>23</v>
      </c>
      <c r="L21" s="13">
        <v>24</v>
      </c>
      <c r="M21" s="11">
        <v>0.95833333333333337</v>
      </c>
      <c r="N21" s="26">
        <v>10</v>
      </c>
      <c r="O21" s="39">
        <v>0</v>
      </c>
      <c r="P21" s="13" t="str">
        <f t="shared" si="0"/>
        <v>10</v>
      </c>
      <c r="Q21" s="39">
        <v>0</v>
      </c>
      <c r="R21" s="13" t="str">
        <f t="shared" si="1"/>
        <v>10</v>
      </c>
      <c r="S21" s="11">
        <v>1</v>
      </c>
      <c r="T21" s="26">
        <v>10</v>
      </c>
      <c r="U21" s="45">
        <v>0</v>
      </c>
      <c r="V21" s="11">
        <v>0.41666666666666669</v>
      </c>
      <c r="W21" s="26">
        <v>10</v>
      </c>
      <c r="X21" s="45">
        <v>0</v>
      </c>
      <c r="Y21" s="39">
        <v>0.87</v>
      </c>
      <c r="Z21" s="13" t="str">
        <f t="shared" si="2"/>
        <v>7.5</v>
      </c>
      <c r="AA21" s="11">
        <v>0.66666666666666663</v>
      </c>
      <c r="AB21" s="26">
        <v>0</v>
      </c>
      <c r="AC21" s="45">
        <v>0</v>
      </c>
      <c r="AD21" s="13">
        <v>5.5</v>
      </c>
      <c r="AE21" s="15">
        <v>0</v>
      </c>
      <c r="AF21" s="27">
        <v>9</v>
      </c>
      <c r="AG21" s="17">
        <v>0.5</v>
      </c>
      <c r="AH21" s="18">
        <v>3</v>
      </c>
      <c r="AI21" s="11">
        <v>0.16666666666666666</v>
      </c>
      <c r="AJ21" s="26">
        <v>0</v>
      </c>
      <c r="AK21" s="15">
        <v>0</v>
      </c>
      <c r="AL21" s="37">
        <v>0</v>
      </c>
      <c r="AM21" s="13">
        <v>9</v>
      </c>
      <c r="AN21" s="13">
        <v>-10</v>
      </c>
      <c r="AO21" s="13"/>
      <c r="AP21" s="61">
        <v>8368</v>
      </c>
      <c r="AQ21" s="13" t="str">
        <f t="shared" si="3"/>
        <v>2</v>
      </c>
      <c r="AR21" s="13">
        <v>0</v>
      </c>
      <c r="AS21" s="13">
        <v>5</v>
      </c>
      <c r="AT21" s="179">
        <v>0.06</v>
      </c>
      <c r="AU21" s="180" t="str">
        <f t="shared" si="4"/>
        <v>2</v>
      </c>
      <c r="AV21" s="209">
        <f t="shared" si="5"/>
        <v>77.5</v>
      </c>
      <c r="AW21" s="186"/>
    </row>
    <row r="22" spans="1:49" s="1" customFormat="1" ht="24" customHeight="1">
      <c r="A22" s="7" t="s">
        <v>86</v>
      </c>
      <c r="B22" s="8">
        <v>0</v>
      </c>
      <c r="C22" s="8">
        <v>26</v>
      </c>
      <c r="D22" s="8">
        <v>21</v>
      </c>
      <c r="E22" s="8">
        <v>8</v>
      </c>
      <c r="F22" s="8">
        <v>5</v>
      </c>
      <c r="G22" s="8">
        <v>23</v>
      </c>
      <c r="H22" s="8">
        <v>20</v>
      </c>
      <c r="I22" s="9">
        <v>12</v>
      </c>
      <c r="J22" s="10">
        <v>9</v>
      </c>
      <c r="K22" s="13">
        <v>22</v>
      </c>
      <c r="L22" s="13">
        <v>23</v>
      </c>
      <c r="M22" s="11">
        <v>0.95652173913043481</v>
      </c>
      <c r="N22" s="26">
        <v>10</v>
      </c>
      <c r="O22" s="39">
        <v>0</v>
      </c>
      <c r="P22" s="13" t="str">
        <f t="shared" si="0"/>
        <v>10</v>
      </c>
      <c r="Q22" s="39">
        <v>0</v>
      </c>
      <c r="R22" s="13" t="str">
        <f t="shared" si="1"/>
        <v>10</v>
      </c>
      <c r="S22" s="11">
        <v>1</v>
      </c>
      <c r="T22" s="26">
        <v>10</v>
      </c>
      <c r="U22" s="45">
        <v>0</v>
      </c>
      <c r="V22" s="11">
        <v>0.45</v>
      </c>
      <c r="W22" s="26">
        <v>10</v>
      </c>
      <c r="X22" s="45">
        <v>0</v>
      </c>
      <c r="Y22" s="39">
        <v>0.88</v>
      </c>
      <c r="Z22" s="13" t="str">
        <f t="shared" si="2"/>
        <v>7.5</v>
      </c>
      <c r="AA22" s="11">
        <v>0.875</v>
      </c>
      <c r="AB22" s="26">
        <v>10</v>
      </c>
      <c r="AC22" s="45">
        <v>0</v>
      </c>
      <c r="AD22" s="13">
        <v>7</v>
      </c>
      <c r="AE22" s="15">
        <v>0</v>
      </c>
      <c r="AF22" s="27">
        <v>10</v>
      </c>
      <c r="AG22" s="17">
        <v>1</v>
      </c>
      <c r="AH22" s="18">
        <v>5</v>
      </c>
      <c r="AI22" s="11">
        <v>0.75</v>
      </c>
      <c r="AJ22" s="26">
        <v>10</v>
      </c>
      <c r="AK22" s="15">
        <v>0</v>
      </c>
      <c r="AL22" s="13">
        <v>15</v>
      </c>
      <c r="AM22" s="13">
        <v>7</v>
      </c>
      <c r="AN22" s="13"/>
      <c r="AO22" s="13"/>
      <c r="AP22" s="61">
        <v>5176</v>
      </c>
      <c r="AQ22" s="13" t="str">
        <f t="shared" si="3"/>
        <v>5</v>
      </c>
      <c r="AR22" s="13">
        <v>5</v>
      </c>
      <c r="AS22" s="13">
        <v>5</v>
      </c>
      <c r="AT22" s="179">
        <v>0</v>
      </c>
      <c r="AU22" s="180" t="str">
        <f t="shared" si="4"/>
        <v>5</v>
      </c>
      <c r="AV22" s="209">
        <f t="shared" si="5"/>
        <v>134.5</v>
      </c>
      <c r="AW22" s="186"/>
    </row>
    <row r="23" spans="1:49" s="1" customFormat="1" ht="24" customHeight="1">
      <c r="A23" s="7" t="s">
        <v>87</v>
      </c>
      <c r="B23" s="8">
        <v>0</v>
      </c>
      <c r="C23" s="8">
        <v>23</v>
      </c>
      <c r="D23" s="8">
        <v>23</v>
      </c>
      <c r="E23" s="8">
        <v>6</v>
      </c>
      <c r="F23" s="8">
        <v>6</v>
      </c>
      <c r="G23" s="8">
        <v>22</v>
      </c>
      <c r="H23" s="8">
        <v>22</v>
      </c>
      <c r="I23" s="9">
        <v>5</v>
      </c>
      <c r="J23" s="10">
        <v>5</v>
      </c>
      <c r="K23" s="13">
        <v>22</v>
      </c>
      <c r="L23" s="13">
        <v>22</v>
      </c>
      <c r="M23" s="11">
        <v>1</v>
      </c>
      <c r="N23" s="26">
        <v>10</v>
      </c>
      <c r="O23" s="39">
        <v>0</v>
      </c>
      <c r="P23" s="13" t="str">
        <f t="shared" si="0"/>
        <v>10</v>
      </c>
      <c r="Q23" s="39">
        <v>0</v>
      </c>
      <c r="R23" s="13" t="str">
        <f t="shared" si="1"/>
        <v>10</v>
      </c>
      <c r="S23" s="11">
        <v>1</v>
      </c>
      <c r="T23" s="26">
        <v>10</v>
      </c>
      <c r="U23" s="45">
        <v>0</v>
      </c>
      <c r="V23" s="11">
        <v>0.36363636363636365</v>
      </c>
      <c r="W23" s="26">
        <v>10</v>
      </c>
      <c r="X23" s="45">
        <v>0</v>
      </c>
      <c r="Y23" s="39">
        <v>0.98</v>
      </c>
      <c r="Z23" s="13" t="str">
        <f t="shared" si="2"/>
        <v>10</v>
      </c>
      <c r="AA23" s="11">
        <v>1</v>
      </c>
      <c r="AB23" s="26">
        <v>10</v>
      </c>
      <c r="AC23" s="45">
        <v>0</v>
      </c>
      <c r="AD23" s="13">
        <v>7</v>
      </c>
      <c r="AE23" s="15">
        <v>0</v>
      </c>
      <c r="AF23" s="27">
        <v>10</v>
      </c>
      <c r="AG23" s="17">
        <v>1</v>
      </c>
      <c r="AH23" s="18">
        <v>5</v>
      </c>
      <c r="AI23" s="11">
        <v>0.83333333333333337</v>
      </c>
      <c r="AJ23" s="26">
        <v>10</v>
      </c>
      <c r="AK23" s="15">
        <v>0</v>
      </c>
      <c r="AL23" s="13">
        <v>14</v>
      </c>
      <c r="AM23" s="13">
        <v>7</v>
      </c>
      <c r="AN23" s="13"/>
      <c r="AO23" s="13"/>
      <c r="AP23" s="61">
        <v>3056</v>
      </c>
      <c r="AQ23" s="13" t="str">
        <f t="shared" si="3"/>
        <v>5</v>
      </c>
      <c r="AR23" s="13">
        <v>5</v>
      </c>
      <c r="AS23" s="13">
        <v>5</v>
      </c>
      <c r="AT23" s="179">
        <v>0.09</v>
      </c>
      <c r="AU23" s="180" t="str">
        <f t="shared" si="4"/>
        <v>1</v>
      </c>
      <c r="AV23" s="209">
        <f t="shared" si="5"/>
        <v>132</v>
      </c>
      <c r="AW23" s="186"/>
    </row>
    <row r="24" spans="1:49" s="1" customFormat="1" ht="13.5" customHeight="1">
      <c r="A24" s="7" t="s">
        <v>88</v>
      </c>
      <c r="B24" s="8">
        <v>0</v>
      </c>
      <c r="C24" s="8">
        <v>16</v>
      </c>
      <c r="D24" s="8">
        <v>16</v>
      </c>
      <c r="E24" s="8">
        <v>6</v>
      </c>
      <c r="F24" s="8">
        <v>6</v>
      </c>
      <c r="G24" s="8">
        <v>11</v>
      </c>
      <c r="H24" s="8">
        <v>11</v>
      </c>
      <c r="I24" s="9">
        <v>1</v>
      </c>
      <c r="J24" s="10">
        <v>1</v>
      </c>
      <c r="K24" s="13">
        <v>11</v>
      </c>
      <c r="L24" s="13">
        <v>11</v>
      </c>
      <c r="M24" s="11">
        <v>1</v>
      </c>
      <c r="N24" s="26">
        <v>10</v>
      </c>
      <c r="O24" s="39">
        <v>0</v>
      </c>
      <c r="P24" s="13" t="str">
        <f t="shared" si="0"/>
        <v>10</v>
      </c>
      <c r="Q24" s="39">
        <v>0</v>
      </c>
      <c r="R24" s="13" t="str">
        <f t="shared" si="1"/>
        <v>10</v>
      </c>
      <c r="S24" s="11" t="s">
        <v>160</v>
      </c>
      <c r="T24" s="26">
        <v>10</v>
      </c>
      <c r="U24" s="45">
        <v>0</v>
      </c>
      <c r="V24" s="11">
        <v>0.63636363636363635</v>
      </c>
      <c r="W24" s="26">
        <v>10</v>
      </c>
      <c r="X24" s="45">
        <v>0</v>
      </c>
      <c r="Y24" s="39">
        <v>0.91</v>
      </c>
      <c r="Z24" s="13" t="str">
        <f t="shared" si="2"/>
        <v>10</v>
      </c>
      <c r="AA24" s="11">
        <v>0.66666666666666663</v>
      </c>
      <c r="AB24" s="26">
        <v>0</v>
      </c>
      <c r="AC24" s="45">
        <v>0</v>
      </c>
      <c r="AD24" s="13">
        <v>7</v>
      </c>
      <c r="AE24" s="15">
        <v>0</v>
      </c>
      <c r="AF24" s="27">
        <v>10</v>
      </c>
      <c r="AG24" s="17">
        <v>1</v>
      </c>
      <c r="AH24" s="18">
        <v>5</v>
      </c>
      <c r="AI24" s="11">
        <v>0.66666666666666663</v>
      </c>
      <c r="AJ24" s="26">
        <v>10</v>
      </c>
      <c r="AK24" s="15">
        <v>0</v>
      </c>
      <c r="AL24" s="13">
        <v>14</v>
      </c>
      <c r="AM24" s="13">
        <v>8</v>
      </c>
      <c r="AN24" s="13"/>
      <c r="AO24" s="13"/>
      <c r="AP24" s="61">
        <v>6602</v>
      </c>
      <c r="AQ24" s="13" t="str">
        <f t="shared" si="3"/>
        <v>5</v>
      </c>
      <c r="AR24" s="13">
        <v>0</v>
      </c>
      <c r="AS24" s="13">
        <v>5</v>
      </c>
      <c r="AT24" s="179">
        <v>0.06</v>
      </c>
      <c r="AU24" s="180" t="str">
        <f t="shared" si="4"/>
        <v>2</v>
      </c>
      <c r="AV24" s="209">
        <f t="shared" si="5"/>
        <v>119</v>
      </c>
      <c r="AW24" s="186"/>
    </row>
    <row r="25" spans="1:49" s="1" customFormat="1" ht="24" customHeight="1">
      <c r="A25" s="7" t="s">
        <v>89</v>
      </c>
      <c r="B25" s="8">
        <v>0</v>
      </c>
      <c r="C25" s="8">
        <v>16</v>
      </c>
      <c r="D25" s="8">
        <v>13</v>
      </c>
      <c r="E25" s="44">
        <v>1</v>
      </c>
      <c r="F25" s="44">
        <v>1</v>
      </c>
      <c r="G25" s="8">
        <v>16</v>
      </c>
      <c r="H25" s="8">
        <v>13</v>
      </c>
      <c r="I25" s="9">
        <v>2</v>
      </c>
      <c r="J25" s="10">
        <v>1</v>
      </c>
      <c r="K25" s="13">
        <v>14</v>
      </c>
      <c r="L25" s="13">
        <v>16</v>
      </c>
      <c r="M25" s="11">
        <v>0.875</v>
      </c>
      <c r="N25" s="26">
        <v>7.5</v>
      </c>
      <c r="O25" s="39">
        <v>0</v>
      </c>
      <c r="P25" s="13" t="str">
        <f t="shared" si="0"/>
        <v>10</v>
      </c>
      <c r="Q25" s="39">
        <v>0</v>
      </c>
      <c r="R25" s="13" t="str">
        <f t="shared" si="1"/>
        <v>10</v>
      </c>
      <c r="S25" s="11" t="s">
        <v>160</v>
      </c>
      <c r="T25" s="26">
        <v>10</v>
      </c>
      <c r="U25" s="45">
        <v>0</v>
      </c>
      <c r="V25" s="11">
        <v>0.61538461538461542</v>
      </c>
      <c r="W25" s="26">
        <v>10</v>
      </c>
      <c r="X25" s="45">
        <v>0</v>
      </c>
      <c r="Y25" s="39">
        <v>1</v>
      </c>
      <c r="Z25" s="13" t="str">
        <f t="shared" si="2"/>
        <v>10</v>
      </c>
      <c r="AA25" s="11" t="s">
        <v>160</v>
      </c>
      <c r="AB25" s="26">
        <v>10</v>
      </c>
      <c r="AC25" s="15">
        <v>0</v>
      </c>
      <c r="AD25" s="13" t="s">
        <v>160</v>
      </c>
      <c r="AE25" s="15">
        <v>0</v>
      </c>
      <c r="AF25" s="27">
        <v>10</v>
      </c>
      <c r="AG25" s="17" t="s">
        <v>160</v>
      </c>
      <c r="AH25" s="18">
        <v>5</v>
      </c>
      <c r="AI25" s="11" t="s">
        <v>160</v>
      </c>
      <c r="AJ25" s="26">
        <v>10</v>
      </c>
      <c r="AK25" s="15">
        <v>0</v>
      </c>
      <c r="AL25" s="13">
        <v>8</v>
      </c>
      <c r="AM25" s="13">
        <v>6</v>
      </c>
      <c r="AN25" s="13"/>
      <c r="AO25" s="13"/>
      <c r="AP25" s="61">
        <v>10829</v>
      </c>
      <c r="AQ25" s="13" t="str">
        <f t="shared" si="3"/>
        <v>2</v>
      </c>
      <c r="AR25" s="13">
        <v>0</v>
      </c>
      <c r="AS25" s="13">
        <v>5</v>
      </c>
      <c r="AT25" s="42">
        <v>0.313</v>
      </c>
      <c r="AU25" s="13" t="str">
        <f t="shared" si="4"/>
        <v>0</v>
      </c>
      <c r="AV25" s="209">
        <f t="shared" si="5"/>
        <v>113.5</v>
      </c>
      <c r="AW25" s="186"/>
    </row>
    <row r="26" spans="1:49" s="1" customFormat="1" ht="24" customHeight="1">
      <c r="A26" s="7" t="s">
        <v>90</v>
      </c>
      <c r="B26" s="8">
        <v>0</v>
      </c>
      <c r="C26" s="8">
        <v>25</v>
      </c>
      <c r="D26" s="8">
        <v>15</v>
      </c>
      <c r="E26" s="44">
        <v>1</v>
      </c>
      <c r="F26" s="44">
        <v>1</v>
      </c>
      <c r="G26" s="8">
        <v>23</v>
      </c>
      <c r="H26" s="8">
        <v>15</v>
      </c>
      <c r="I26" s="9">
        <v>1</v>
      </c>
      <c r="J26" s="10">
        <v>1</v>
      </c>
      <c r="K26" s="13">
        <v>23</v>
      </c>
      <c r="L26" s="13">
        <v>23</v>
      </c>
      <c r="M26" s="11">
        <v>1</v>
      </c>
      <c r="N26" s="26">
        <v>10</v>
      </c>
      <c r="O26" s="39">
        <v>0</v>
      </c>
      <c r="P26" s="13" t="str">
        <f t="shared" si="0"/>
        <v>10</v>
      </c>
      <c r="Q26" s="39">
        <v>0</v>
      </c>
      <c r="R26" s="13" t="str">
        <f t="shared" si="1"/>
        <v>10</v>
      </c>
      <c r="S26" s="11" t="s">
        <v>160</v>
      </c>
      <c r="T26" s="26">
        <v>10</v>
      </c>
      <c r="U26" s="15">
        <v>0</v>
      </c>
      <c r="V26" s="11">
        <v>0.6</v>
      </c>
      <c r="W26" s="26">
        <v>10</v>
      </c>
      <c r="X26" s="15">
        <v>0</v>
      </c>
      <c r="Y26" s="39">
        <v>0.94</v>
      </c>
      <c r="Z26" s="13" t="str">
        <f t="shared" si="2"/>
        <v>10</v>
      </c>
      <c r="AA26" s="11" t="s">
        <v>160</v>
      </c>
      <c r="AB26" s="26">
        <v>10</v>
      </c>
      <c r="AC26" s="15">
        <v>0</v>
      </c>
      <c r="AD26" s="13" t="s">
        <v>160</v>
      </c>
      <c r="AE26" s="15">
        <v>0</v>
      </c>
      <c r="AF26" s="27">
        <v>10</v>
      </c>
      <c r="AG26" s="17" t="s">
        <v>160</v>
      </c>
      <c r="AH26" s="18">
        <v>5</v>
      </c>
      <c r="AI26" s="11" t="s">
        <v>160</v>
      </c>
      <c r="AJ26" s="26">
        <v>10</v>
      </c>
      <c r="AK26" s="15">
        <v>0</v>
      </c>
      <c r="AL26" s="13">
        <v>8</v>
      </c>
      <c r="AM26" s="13">
        <v>6</v>
      </c>
      <c r="AN26" s="13"/>
      <c r="AO26" s="13"/>
      <c r="AP26" s="61">
        <v>4292</v>
      </c>
      <c r="AQ26" s="13" t="str">
        <f t="shared" si="3"/>
        <v>5</v>
      </c>
      <c r="AR26" s="13">
        <v>5</v>
      </c>
      <c r="AS26" s="13">
        <v>5</v>
      </c>
      <c r="AT26" s="42">
        <v>0.2</v>
      </c>
      <c r="AU26" s="13" t="str">
        <f t="shared" si="4"/>
        <v>0</v>
      </c>
      <c r="AV26" s="209">
        <f t="shared" si="5"/>
        <v>124</v>
      </c>
      <c r="AW26" s="186"/>
    </row>
    <row r="27" spans="1:49" s="1" customFormat="1" ht="24" customHeight="1">
      <c r="A27" s="7" t="s">
        <v>91</v>
      </c>
      <c r="B27" s="8">
        <v>0</v>
      </c>
      <c r="C27" s="8">
        <v>43</v>
      </c>
      <c r="D27" s="8">
        <v>19</v>
      </c>
      <c r="E27" s="44">
        <v>0</v>
      </c>
      <c r="F27" s="44">
        <v>0</v>
      </c>
      <c r="G27" s="8">
        <v>42</v>
      </c>
      <c r="H27" s="8">
        <v>18</v>
      </c>
      <c r="I27" s="9">
        <v>6</v>
      </c>
      <c r="J27" s="10">
        <v>4</v>
      </c>
      <c r="K27" s="13">
        <v>39</v>
      </c>
      <c r="L27" s="13">
        <v>42</v>
      </c>
      <c r="M27" s="11">
        <v>0.9285714285714286</v>
      </c>
      <c r="N27" s="26">
        <v>10</v>
      </c>
      <c r="O27" s="39">
        <v>0</v>
      </c>
      <c r="P27" s="13" t="str">
        <f t="shared" si="0"/>
        <v>10</v>
      </c>
      <c r="Q27" s="39">
        <v>0</v>
      </c>
      <c r="R27" s="13" t="str">
        <f t="shared" si="1"/>
        <v>10</v>
      </c>
      <c r="S27" s="11">
        <v>0.75</v>
      </c>
      <c r="T27" s="26">
        <v>5</v>
      </c>
      <c r="U27" s="15">
        <v>0</v>
      </c>
      <c r="V27" s="11">
        <v>0.3888888888888889</v>
      </c>
      <c r="W27" s="26">
        <v>10</v>
      </c>
      <c r="X27" s="15">
        <v>0</v>
      </c>
      <c r="Y27" s="39">
        <v>1</v>
      </c>
      <c r="Z27" s="13" t="str">
        <f t="shared" si="2"/>
        <v>10</v>
      </c>
      <c r="AA27" s="29" t="s">
        <v>160</v>
      </c>
      <c r="AB27" s="30" t="s">
        <v>161</v>
      </c>
      <c r="AC27" s="15">
        <v>0</v>
      </c>
      <c r="AD27" s="13" t="s">
        <v>160</v>
      </c>
      <c r="AE27" s="15">
        <v>0</v>
      </c>
      <c r="AF27" s="16" t="s">
        <v>161</v>
      </c>
      <c r="AG27" s="17" t="s">
        <v>160</v>
      </c>
      <c r="AH27" s="18">
        <v>5</v>
      </c>
      <c r="AI27" s="11" t="s">
        <v>160</v>
      </c>
      <c r="AJ27" s="12" t="s">
        <v>161</v>
      </c>
      <c r="AK27" s="15">
        <v>0</v>
      </c>
      <c r="AL27" s="13">
        <v>14</v>
      </c>
      <c r="AM27" s="13">
        <v>8</v>
      </c>
      <c r="AN27" s="13"/>
      <c r="AO27" s="13"/>
      <c r="AP27" s="61">
        <v>5764</v>
      </c>
      <c r="AQ27" s="13" t="str">
        <f t="shared" si="3"/>
        <v>5</v>
      </c>
      <c r="AR27" s="13">
        <v>5</v>
      </c>
      <c r="AS27" s="13">
        <v>5</v>
      </c>
      <c r="AT27" s="42">
        <v>9.2999999999999999E-2</v>
      </c>
      <c r="AU27" s="13" t="str">
        <f t="shared" si="4"/>
        <v>1</v>
      </c>
      <c r="AV27" s="209">
        <f t="shared" si="5"/>
        <v>128</v>
      </c>
      <c r="AW27" s="186"/>
    </row>
    <row r="28" spans="1:49" s="1" customFormat="1" ht="24" customHeight="1">
      <c r="A28" s="7" t="s">
        <v>92</v>
      </c>
      <c r="B28" s="8">
        <v>0</v>
      </c>
      <c r="C28" s="8">
        <v>102</v>
      </c>
      <c r="D28" s="8">
        <v>67</v>
      </c>
      <c r="E28" s="8">
        <v>46</v>
      </c>
      <c r="F28" s="8">
        <v>39</v>
      </c>
      <c r="G28" s="8">
        <v>67</v>
      </c>
      <c r="H28" s="8">
        <v>46</v>
      </c>
      <c r="I28" s="9">
        <v>30</v>
      </c>
      <c r="J28" s="10">
        <v>21</v>
      </c>
      <c r="K28" s="13">
        <v>64</v>
      </c>
      <c r="L28" s="13">
        <v>67</v>
      </c>
      <c r="M28" s="11">
        <v>0.95522388059701491</v>
      </c>
      <c r="N28" s="26">
        <v>10</v>
      </c>
      <c r="O28" s="39">
        <v>0</v>
      </c>
      <c r="P28" s="13" t="str">
        <f t="shared" si="0"/>
        <v>10</v>
      </c>
      <c r="Q28" s="39">
        <v>0</v>
      </c>
      <c r="R28" s="13" t="str">
        <f t="shared" si="1"/>
        <v>10</v>
      </c>
      <c r="S28" s="11">
        <v>1</v>
      </c>
      <c r="T28" s="26">
        <v>10</v>
      </c>
      <c r="U28" s="15">
        <v>0</v>
      </c>
      <c r="V28" s="11">
        <v>0.28260869565217389</v>
      </c>
      <c r="W28" s="26">
        <v>7.5</v>
      </c>
      <c r="X28" s="15">
        <v>0</v>
      </c>
      <c r="Y28" s="39">
        <v>1.1499999999999999</v>
      </c>
      <c r="Z28" s="13" t="str">
        <f t="shared" si="2"/>
        <v>10</v>
      </c>
      <c r="AA28" s="11">
        <v>0.95652173913043481</v>
      </c>
      <c r="AB28" s="26">
        <v>10</v>
      </c>
      <c r="AC28" s="15">
        <v>0</v>
      </c>
      <c r="AD28" s="13">
        <v>3</v>
      </c>
      <c r="AE28" s="15">
        <v>0</v>
      </c>
      <c r="AF28" s="27">
        <v>8</v>
      </c>
      <c r="AG28" s="17">
        <v>0.28205128205128205</v>
      </c>
      <c r="AH28" s="18">
        <v>1</v>
      </c>
      <c r="AI28" s="11">
        <v>0.63043478260869568</v>
      </c>
      <c r="AJ28" s="26">
        <v>10</v>
      </c>
      <c r="AK28" s="15">
        <v>0</v>
      </c>
      <c r="AL28" s="37">
        <v>0</v>
      </c>
      <c r="AM28" s="13">
        <v>10</v>
      </c>
      <c r="AN28" s="13">
        <v>-10</v>
      </c>
      <c r="AO28" s="13"/>
      <c r="AP28" s="61">
        <v>3505</v>
      </c>
      <c r="AQ28" s="13" t="str">
        <f t="shared" si="3"/>
        <v>5</v>
      </c>
      <c r="AR28" s="13">
        <v>0</v>
      </c>
      <c r="AS28" s="13">
        <v>5</v>
      </c>
      <c r="AT28" s="42">
        <v>3.9E-2</v>
      </c>
      <c r="AU28" s="13" t="str">
        <f t="shared" si="4"/>
        <v>3</v>
      </c>
      <c r="AV28" s="209">
        <f t="shared" si="5"/>
        <v>99.5</v>
      </c>
      <c r="AW28" s="186"/>
    </row>
    <row r="29" spans="1:49" s="1" customFormat="1" ht="24" customHeight="1">
      <c r="A29" s="98" t="s">
        <v>93</v>
      </c>
      <c r="B29" s="109">
        <v>0</v>
      </c>
      <c r="C29" s="109">
        <v>192</v>
      </c>
      <c r="D29" s="109">
        <v>118</v>
      </c>
      <c r="E29" s="109">
        <v>65</v>
      </c>
      <c r="F29" s="109">
        <v>54</v>
      </c>
      <c r="G29" s="109">
        <v>146</v>
      </c>
      <c r="H29" s="109">
        <v>90</v>
      </c>
      <c r="I29" s="109">
        <v>42</v>
      </c>
      <c r="J29" s="109">
        <v>25</v>
      </c>
      <c r="K29" s="33">
        <v>142</v>
      </c>
      <c r="L29" s="33">
        <v>146</v>
      </c>
      <c r="M29" s="99">
        <v>0.9726027397260274</v>
      </c>
      <c r="N29" s="26">
        <v>10</v>
      </c>
      <c r="O29" s="39">
        <v>0</v>
      </c>
      <c r="P29" s="13" t="str">
        <f t="shared" si="0"/>
        <v>10</v>
      </c>
      <c r="Q29" s="39">
        <v>0.02</v>
      </c>
      <c r="R29" s="13" t="str">
        <f t="shared" si="1"/>
        <v>10</v>
      </c>
      <c r="S29" s="11">
        <v>1</v>
      </c>
      <c r="T29" s="26">
        <v>10</v>
      </c>
      <c r="U29" s="15">
        <v>0</v>
      </c>
      <c r="V29" s="11">
        <v>0.41111111111111109</v>
      </c>
      <c r="W29" s="26">
        <v>10</v>
      </c>
      <c r="X29" s="15">
        <v>0</v>
      </c>
      <c r="Y29" s="39">
        <v>0.94</v>
      </c>
      <c r="Z29" s="13" t="str">
        <f t="shared" si="2"/>
        <v>10</v>
      </c>
      <c r="AA29" s="11">
        <v>0.96923076923076923</v>
      </c>
      <c r="AB29" s="26">
        <v>10</v>
      </c>
      <c r="AC29" s="15">
        <v>0</v>
      </c>
      <c r="AD29" s="13">
        <v>3</v>
      </c>
      <c r="AE29" s="15">
        <v>0</v>
      </c>
      <c r="AF29" s="27">
        <v>8</v>
      </c>
      <c r="AG29" s="17">
        <v>0.35185185185185186</v>
      </c>
      <c r="AH29" s="18">
        <v>2</v>
      </c>
      <c r="AI29" s="11">
        <v>0.67692307692307696</v>
      </c>
      <c r="AJ29" s="26">
        <v>10</v>
      </c>
      <c r="AK29" s="15">
        <v>0</v>
      </c>
      <c r="AL29" s="37">
        <v>0</v>
      </c>
      <c r="AM29" s="13">
        <v>10</v>
      </c>
      <c r="AN29" s="13">
        <v>-10</v>
      </c>
      <c r="AO29" s="13"/>
      <c r="AP29" s="62">
        <v>2616</v>
      </c>
      <c r="AQ29" s="13" t="str">
        <f t="shared" si="3"/>
        <v>5</v>
      </c>
      <c r="AR29" s="13">
        <v>5</v>
      </c>
      <c r="AS29" s="13">
        <v>5</v>
      </c>
      <c r="AT29" s="42">
        <v>4.2000000000000003E-2</v>
      </c>
      <c r="AU29" s="13" t="str">
        <f t="shared" si="4"/>
        <v>3</v>
      </c>
      <c r="AV29" s="209">
        <f t="shared" si="5"/>
        <v>108</v>
      </c>
      <c r="AW29" s="186"/>
    </row>
    <row r="30" spans="1:49" s="1" customFormat="1" ht="24" customHeight="1">
      <c r="A30" s="98" t="s">
        <v>244</v>
      </c>
      <c r="B30" s="107">
        <f>B28+B29</f>
        <v>0</v>
      </c>
      <c r="C30" s="107">
        <f t="shared" ref="C30:L30" si="7">C28+C29</f>
        <v>294</v>
      </c>
      <c r="D30" s="107">
        <f t="shared" si="7"/>
        <v>185</v>
      </c>
      <c r="E30" s="107">
        <f t="shared" si="7"/>
        <v>111</v>
      </c>
      <c r="F30" s="107">
        <f t="shared" si="7"/>
        <v>93</v>
      </c>
      <c r="G30" s="107">
        <f t="shared" si="7"/>
        <v>213</v>
      </c>
      <c r="H30" s="107">
        <f t="shared" si="7"/>
        <v>136</v>
      </c>
      <c r="I30" s="107">
        <f t="shared" si="7"/>
        <v>72</v>
      </c>
      <c r="J30" s="107">
        <f t="shared" si="7"/>
        <v>46</v>
      </c>
      <c r="K30" s="108">
        <f t="shared" si="7"/>
        <v>206</v>
      </c>
      <c r="L30" s="108">
        <f t="shared" si="7"/>
        <v>213</v>
      </c>
      <c r="M30" s="99">
        <v>0.95299999999999996</v>
      </c>
      <c r="N30" s="26">
        <v>10</v>
      </c>
      <c r="O30" s="39">
        <v>0</v>
      </c>
      <c r="P30" s="13" t="str">
        <f t="shared" si="0"/>
        <v>10</v>
      </c>
      <c r="Q30" s="39">
        <v>0</v>
      </c>
      <c r="R30" s="13" t="str">
        <f t="shared" si="1"/>
        <v>10</v>
      </c>
      <c r="S30" s="11">
        <v>0.875</v>
      </c>
      <c r="T30" s="26">
        <v>10</v>
      </c>
      <c r="U30" s="15">
        <v>0</v>
      </c>
      <c r="V30" s="11">
        <v>0.51500000000000001</v>
      </c>
      <c r="W30" s="26">
        <v>10</v>
      </c>
      <c r="X30" s="15">
        <v>0</v>
      </c>
      <c r="Y30" s="39">
        <v>0.86499999999999999</v>
      </c>
      <c r="Z30" s="13" t="str">
        <f t="shared" si="2"/>
        <v>7.5</v>
      </c>
      <c r="AA30" s="11">
        <v>0.90900000000000003</v>
      </c>
      <c r="AB30" s="26">
        <v>10</v>
      </c>
      <c r="AC30" s="15">
        <v>0</v>
      </c>
      <c r="AD30" s="33">
        <v>5.25</v>
      </c>
      <c r="AE30" s="54">
        <v>0</v>
      </c>
      <c r="AF30" s="55">
        <v>9</v>
      </c>
      <c r="AG30" s="56">
        <v>0.27</v>
      </c>
      <c r="AH30" s="57">
        <v>1</v>
      </c>
      <c r="AI30" s="11">
        <v>0.63600000000000001</v>
      </c>
      <c r="AJ30" s="26">
        <v>10</v>
      </c>
      <c r="AK30" s="15">
        <v>0</v>
      </c>
      <c r="AL30" s="13">
        <v>10</v>
      </c>
      <c r="AM30" s="13">
        <v>8</v>
      </c>
      <c r="AN30" s="13"/>
      <c r="AO30" s="13"/>
      <c r="AP30" s="61">
        <v>5505</v>
      </c>
      <c r="AQ30" s="13" t="str">
        <f t="shared" si="3"/>
        <v>5</v>
      </c>
      <c r="AR30" s="13">
        <v>5</v>
      </c>
      <c r="AS30" s="13">
        <v>5</v>
      </c>
      <c r="AT30" s="42">
        <v>0</v>
      </c>
      <c r="AU30" s="13" t="str">
        <f t="shared" si="4"/>
        <v>5</v>
      </c>
      <c r="AV30" s="209">
        <f t="shared" si="5"/>
        <v>125.5</v>
      </c>
      <c r="AW30" s="186"/>
    </row>
    <row r="31" spans="1:49" s="1" customFormat="1" ht="13.5" customHeight="1">
      <c r="A31" s="7" t="s">
        <v>96</v>
      </c>
      <c r="B31" s="8">
        <v>0</v>
      </c>
      <c r="C31" s="8">
        <v>56</v>
      </c>
      <c r="D31" s="8">
        <v>23</v>
      </c>
      <c r="E31" s="8">
        <v>9</v>
      </c>
      <c r="F31" s="8">
        <v>9</v>
      </c>
      <c r="G31" s="8">
        <v>50</v>
      </c>
      <c r="H31" s="8">
        <v>19</v>
      </c>
      <c r="I31" s="9">
        <v>20</v>
      </c>
      <c r="J31" s="10">
        <v>6</v>
      </c>
      <c r="K31" s="13">
        <v>46</v>
      </c>
      <c r="L31" s="13">
        <v>50</v>
      </c>
      <c r="M31" s="11">
        <v>0.92</v>
      </c>
      <c r="N31" s="26">
        <v>10</v>
      </c>
      <c r="O31" s="39">
        <v>0.08</v>
      </c>
      <c r="P31" s="13" t="str">
        <f t="shared" si="0"/>
        <v>0</v>
      </c>
      <c r="Q31" s="39">
        <v>0</v>
      </c>
      <c r="R31" s="13" t="str">
        <f t="shared" si="1"/>
        <v>10</v>
      </c>
      <c r="S31" s="11">
        <v>1</v>
      </c>
      <c r="T31" s="26">
        <v>10</v>
      </c>
      <c r="U31" s="15">
        <v>0</v>
      </c>
      <c r="V31" s="11">
        <v>0.73684210526315785</v>
      </c>
      <c r="W31" s="26">
        <v>10</v>
      </c>
      <c r="X31" s="15">
        <v>0</v>
      </c>
      <c r="Y31" s="39">
        <v>0.85</v>
      </c>
      <c r="Z31" s="13" t="str">
        <f t="shared" si="2"/>
        <v>7.5</v>
      </c>
      <c r="AA31" s="11">
        <v>1</v>
      </c>
      <c r="AB31" s="26">
        <v>10</v>
      </c>
      <c r="AC31" s="15">
        <v>0</v>
      </c>
      <c r="AD31" s="13">
        <v>2</v>
      </c>
      <c r="AE31" s="15">
        <v>0</v>
      </c>
      <c r="AF31" s="27">
        <v>5</v>
      </c>
      <c r="AG31" s="17">
        <v>0.22222222222222221</v>
      </c>
      <c r="AH31" s="18">
        <v>1</v>
      </c>
      <c r="AI31" s="11">
        <v>0.77777777777777779</v>
      </c>
      <c r="AJ31" s="26">
        <v>10</v>
      </c>
      <c r="AK31" s="15">
        <v>0</v>
      </c>
      <c r="AL31" s="13">
        <v>10</v>
      </c>
      <c r="AM31" s="13">
        <v>10</v>
      </c>
      <c r="AN31" s="13"/>
      <c r="AO31" s="13"/>
      <c r="AP31" s="61">
        <v>7913</v>
      </c>
      <c r="AQ31" s="13" t="str">
        <f t="shared" si="3"/>
        <v>5</v>
      </c>
      <c r="AR31" s="13">
        <v>5</v>
      </c>
      <c r="AS31" s="13">
        <v>5</v>
      </c>
      <c r="AT31" s="42">
        <v>1.7999999999999999E-2</v>
      </c>
      <c r="AU31" s="13" t="str">
        <f t="shared" si="4"/>
        <v>4</v>
      </c>
      <c r="AV31" s="209">
        <f t="shared" si="5"/>
        <v>112.5</v>
      </c>
      <c r="AW31" s="186"/>
    </row>
    <row r="32" spans="1:49" s="1" customFormat="1" ht="13.5" customHeight="1">
      <c r="A32" s="98" t="s">
        <v>97</v>
      </c>
      <c r="B32" s="109">
        <v>1</v>
      </c>
      <c r="C32" s="109">
        <v>62</v>
      </c>
      <c r="D32" s="109">
        <v>37</v>
      </c>
      <c r="E32" s="109">
        <v>16</v>
      </c>
      <c r="F32" s="109">
        <v>15</v>
      </c>
      <c r="G32" s="109">
        <v>62</v>
      </c>
      <c r="H32" s="109">
        <v>37</v>
      </c>
      <c r="I32" s="109">
        <v>25</v>
      </c>
      <c r="J32" s="109">
        <v>16</v>
      </c>
      <c r="K32" s="33">
        <v>56</v>
      </c>
      <c r="L32" s="33">
        <v>62</v>
      </c>
      <c r="M32" s="99">
        <v>0.90322580645161288</v>
      </c>
      <c r="N32" s="26">
        <v>10</v>
      </c>
      <c r="O32" s="39">
        <v>0</v>
      </c>
      <c r="P32" s="13" t="str">
        <f t="shared" si="0"/>
        <v>10</v>
      </c>
      <c r="Q32" s="39">
        <v>0</v>
      </c>
      <c r="R32" s="13" t="str">
        <f t="shared" si="1"/>
        <v>10</v>
      </c>
      <c r="S32" s="11">
        <v>0.875</v>
      </c>
      <c r="T32" s="26">
        <v>10</v>
      </c>
      <c r="U32" s="15">
        <v>0</v>
      </c>
      <c r="V32" s="11">
        <v>0.3783783783783784</v>
      </c>
      <c r="W32" s="26">
        <v>10</v>
      </c>
      <c r="X32" s="15">
        <v>0</v>
      </c>
      <c r="Y32" s="39">
        <v>1.1299999999999999</v>
      </c>
      <c r="Z32" s="13" t="str">
        <f t="shared" si="2"/>
        <v>10</v>
      </c>
      <c r="AA32" s="11">
        <v>1</v>
      </c>
      <c r="AB32" s="26">
        <v>10</v>
      </c>
      <c r="AC32" s="15">
        <v>0</v>
      </c>
      <c r="AD32" s="13">
        <v>1</v>
      </c>
      <c r="AE32" s="15">
        <v>0</v>
      </c>
      <c r="AF32" s="27">
        <v>2</v>
      </c>
      <c r="AG32" s="17">
        <v>0.2</v>
      </c>
      <c r="AH32" s="18">
        <v>1</v>
      </c>
      <c r="AI32" s="11">
        <v>0.6875</v>
      </c>
      <c r="AJ32" s="26">
        <v>10</v>
      </c>
      <c r="AK32" s="15">
        <v>0</v>
      </c>
      <c r="AL32" s="13">
        <v>11</v>
      </c>
      <c r="AM32" s="13">
        <v>10</v>
      </c>
      <c r="AN32" s="13"/>
      <c r="AO32" s="13"/>
      <c r="AP32" s="61">
        <v>2835</v>
      </c>
      <c r="AQ32" s="13" t="str">
        <f t="shared" si="3"/>
        <v>5</v>
      </c>
      <c r="AR32" s="13">
        <v>0</v>
      </c>
      <c r="AS32" s="13">
        <v>5</v>
      </c>
      <c r="AT32" s="42">
        <v>0</v>
      </c>
      <c r="AU32" s="13" t="str">
        <f t="shared" si="4"/>
        <v>5</v>
      </c>
      <c r="AV32" s="209">
        <f t="shared" si="5"/>
        <v>119</v>
      </c>
      <c r="AW32" s="184" t="s">
        <v>794</v>
      </c>
    </row>
    <row r="33" spans="1:49" s="1" customFormat="1" ht="24" customHeight="1">
      <c r="A33" s="98" t="s">
        <v>245</v>
      </c>
      <c r="B33" s="111">
        <v>0</v>
      </c>
      <c r="C33" s="111">
        <v>108</v>
      </c>
      <c r="D33" s="111">
        <v>88</v>
      </c>
      <c r="E33" s="111">
        <v>25</v>
      </c>
      <c r="F33" s="111">
        <v>23</v>
      </c>
      <c r="G33" s="111">
        <v>92</v>
      </c>
      <c r="H33" s="111">
        <v>79</v>
      </c>
      <c r="I33" s="111">
        <v>24</v>
      </c>
      <c r="J33" s="111">
        <v>21</v>
      </c>
      <c r="K33" s="112">
        <v>88</v>
      </c>
      <c r="L33" s="112">
        <v>92</v>
      </c>
      <c r="M33" s="99">
        <v>0.95699999999999996</v>
      </c>
      <c r="N33" s="26">
        <v>10</v>
      </c>
      <c r="O33" s="39">
        <v>4.1000000000000002E-2</v>
      </c>
      <c r="P33" s="13" t="str">
        <f t="shared" si="0"/>
        <v>5</v>
      </c>
      <c r="Q33" s="39">
        <v>0</v>
      </c>
      <c r="R33" s="13" t="str">
        <f t="shared" si="1"/>
        <v>10</v>
      </c>
      <c r="S33" s="11">
        <v>0.95</v>
      </c>
      <c r="T33" s="12" t="s">
        <v>161</v>
      </c>
      <c r="U33" s="15">
        <v>0</v>
      </c>
      <c r="V33" s="11">
        <v>0.5</v>
      </c>
      <c r="W33" s="26">
        <v>10</v>
      </c>
      <c r="X33" s="15">
        <v>0</v>
      </c>
      <c r="Y33" s="39">
        <v>0.9</v>
      </c>
      <c r="Z33" s="13" t="str">
        <f t="shared" si="2"/>
        <v>10</v>
      </c>
      <c r="AA33" s="11">
        <v>0.95</v>
      </c>
      <c r="AB33" s="26">
        <v>10</v>
      </c>
      <c r="AC33" s="15">
        <v>0</v>
      </c>
      <c r="AD33" s="13">
        <v>7</v>
      </c>
      <c r="AE33" s="15">
        <v>0</v>
      </c>
      <c r="AF33" s="27">
        <v>10</v>
      </c>
      <c r="AG33" s="56">
        <v>0.72</v>
      </c>
      <c r="AH33" s="57">
        <v>3</v>
      </c>
      <c r="AI33" s="11">
        <v>0.45800000000000002</v>
      </c>
      <c r="AJ33" s="26">
        <v>10</v>
      </c>
      <c r="AK33" s="15">
        <v>0</v>
      </c>
      <c r="AL33" s="13">
        <v>15</v>
      </c>
      <c r="AM33" s="34">
        <v>10</v>
      </c>
      <c r="AN33" s="13"/>
      <c r="AO33" s="13"/>
      <c r="AP33" s="61">
        <v>5538</v>
      </c>
      <c r="AQ33" s="13" t="str">
        <f t="shared" si="3"/>
        <v>5</v>
      </c>
      <c r="AR33" s="13">
        <v>5</v>
      </c>
      <c r="AS33" s="13">
        <v>5</v>
      </c>
      <c r="AT33" s="42">
        <v>9.2999999999999999E-2</v>
      </c>
      <c r="AU33" s="13" t="str">
        <f t="shared" si="4"/>
        <v>1</v>
      </c>
      <c r="AV33" s="209">
        <f t="shared" si="5"/>
        <v>129</v>
      </c>
      <c r="AW33" s="186"/>
    </row>
    <row r="34" spans="1:49" s="1" customFormat="1" ht="24" customHeight="1">
      <c r="A34" s="98" t="s">
        <v>101</v>
      </c>
      <c r="B34" s="100">
        <v>0</v>
      </c>
      <c r="C34" s="100">
        <v>16</v>
      </c>
      <c r="D34" s="100">
        <v>16</v>
      </c>
      <c r="E34" s="100">
        <v>2</v>
      </c>
      <c r="F34" s="13">
        <v>1</v>
      </c>
      <c r="G34" s="100">
        <v>15</v>
      </c>
      <c r="H34" s="100">
        <v>15</v>
      </c>
      <c r="I34" s="100">
        <v>3</v>
      </c>
      <c r="J34" s="100">
        <v>3</v>
      </c>
      <c r="K34" s="13">
        <v>14</v>
      </c>
      <c r="L34" s="13">
        <v>15</v>
      </c>
      <c r="M34" s="11">
        <v>0.93333333333333335</v>
      </c>
      <c r="N34" s="26">
        <v>10</v>
      </c>
      <c r="O34" s="39">
        <v>0</v>
      </c>
      <c r="P34" s="13" t="str">
        <f t="shared" si="0"/>
        <v>10</v>
      </c>
      <c r="Q34" s="39">
        <v>0</v>
      </c>
      <c r="R34" s="13" t="str">
        <f t="shared" si="1"/>
        <v>10</v>
      </c>
      <c r="S34" s="11">
        <v>1</v>
      </c>
      <c r="T34" s="26">
        <v>10</v>
      </c>
      <c r="U34" s="15">
        <v>0</v>
      </c>
      <c r="V34" s="11">
        <v>0.46666666666666667</v>
      </c>
      <c r="W34" s="26">
        <v>10</v>
      </c>
      <c r="X34" s="15">
        <v>0</v>
      </c>
      <c r="Y34" s="39">
        <v>0.89</v>
      </c>
      <c r="Z34" s="13" t="str">
        <f t="shared" si="2"/>
        <v>7.5</v>
      </c>
      <c r="AA34" s="11" t="s">
        <v>160</v>
      </c>
      <c r="AB34" s="26">
        <v>10</v>
      </c>
      <c r="AC34" s="15">
        <v>0</v>
      </c>
      <c r="AD34" s="13" t="s">
        <v>160</v>
      </c>
      <c r="AE34" s="15">
        <v>0</v>
      </c>
      <c r="AF34" s="27">
        <v>10</v>
      </c>
      <c r="AG34" s="17" t="s">
        <v>160</v>
      </c>
      <c r="AH34" s="18">
        <v>5</v>
      </c>
      <c r="AI34" s="11" t="s">
        <v>160</v>
      </c>
      <c r="AJ34" s="26">
        <v>10</v>
      </c>
      <c r="AK34" s="15">
        <v>0</v>
      </c>
      <c r="AL34" s="13">
        <v>15</v>
      </c>
      <c r="AM34" s="34">
        <v>10</v>
      </c>
      <c r="AN34" s="13"/>
      <c r="AO34" s="13"/>
      <c r="AP34" s="61">
        <v>8027</v>
      </c>
      <c r="AQ34" s="13" t="str">
        <f t="shared" si="3"/>
        <v>2</v>
      </c>
      <c r="AR34" s="13">
        <v>0</v>
      </c>
      <c r="AS34" s="13">
        <v>5</v>
      </c>
      <c r="AT34" s="42">
        <v>0</v>
      </c>
      <c r="AU34" s="13" t="str">
        <f t="shared" si="4"/>
        <v>5</v>
      </c>
      <c r="AV34" s="209">
        <f t="shared" si="5"/>
        <v>129.5</v>
      </c>
      <c r="AW34" s="186"/>
    </row>
    <row r="35" spans="1:49" s="1" customFormat="1" ht="24" customHeight="1">
      <c r="A35" s="7" t="s">
        <v>102</v>
      </c>
      <c r="B35" s="8">
        <v>0</v>
      </c>
      <c r="C35" s="8">
        <v>9</v>
      </c>
      <c r="D35" s="8">
        <v>9</v>
      </c>
      <c r="E35" s="8">
        <v>2</v>
      </c>
      <c r="F35" s="8">
        <v>2</v>
      </c>
      <c r="G35" s="8">
        <v>8</v>
      </c>
      <c r="H35" s="8">
        <v>8</v>
      </c>
      <c r="I35" s="9">
        <v>1</v>
      </c>
      <c r="J35" s="10">
        <v>1</v>
      </c>
      <c r="K35" s="13">
        <v>8</v>
      </c>
      <c r="L35" s="13">
        <v>8</v>
      </c>
      <c r="M35" s="11">
        <v>1</v>
      </c>
      <c r="N35" s="26">
        <v>10</v>
      </c>
      <c r="O35" s="39">
        <v>0.25</v>
      </c>
      <c r="P35" s="13" t="str">
        <f t="shared" si="0"/>
        <v>0</v>
      </c>
      <c r="Q35" s="39">
        <v>0</v>
      </c>
      <c r="R35" s="13" t="str">
        <f t="shared" si="1"/>
        <v>10</v>
      </c>
      <c r="S35" s="11" t="s">
        <v>160</v>
      </c>
      <c r="T35" s="26">
        <v>10</v>
      </c>
      <c r="U35" s="15">
        <v>0</v>
      </c>
      <c r="V35" s="11">
        <v>1</v>
      </c>
      <c r="W35" s="26">
        <v>10</v>
      </c>
      <c r="X35" s="15">
        <v>0</v>
      </c>
      <c r="Y35" s="39">
        <v>0.72</v>
      </c>
      <c r="Z35" s="13" t="str">
        <f t="shared" si="2"/>
        <v>0</v>
      </c>
      <c r="AA35" s="11">
        <v>1</v>
      </c>
      <c r="AB35" s="26">
        <v>10</v>
      </c>
      <c r="AC35" s="15">
        <v>0</v>
      </c>
      <c r="AD35" s="13">
        <v>4</v>
      </c>
      <c r="AE35" s="15">
        <v>0</v>
      </c>
      <c r="AF35" s="27">
        <v>8</v>
      </c>
      <c r="AG35" s="17">
        <v>0.5</v>
      </c>
      <c r="AH35" s="18">
        <v>3</v>
      </c>
      <c r="AI35" s="11">
        <v>0</v>
      </c>
      <c r="AJ35" s="26">
        <v>0</v>
      </c>
      <c r="AK35" s="15">
        <v>0</v>
      </c>
      <c r="AL35" s="13">
        <v>12</v>
      </c>
      <c r="AM35" s="13">
        <v>10</v>
      </c>
      <c r="AN35" s="13"/>
      <c r="AO35" s="13"/>
      <c r="AP35" s="61">
        <v>6003</v>
      </c>
      <c r="AQ35" s="13" t="str">
        <f t="shared" si="3"/>
        <v>5</v>
      </c>
      <c r="AR35" s="13">
        <v>0</v>
      </c>
      <c r="AS35" s="13">
        <v>5</v>
      </c>
      <c r="AT35" s="42">
        <v>0</v>
      </c>
      <c r="AU35" s="13" t="str">
        <f t="shared" si="4"/>
        <v>5</v>
      </c>
      <c r="AV35" s="209">
        <f t="shared" si="5"/>
        <v>98</v>
      </c>
      <c r="AW35" s="186"/>
    </row>
    <row r="36" spans="1:49" s="1" customFormat="1" ht="13.5" customHeight="1">
      <c r="A36" s="7" t="s">
        <v>103</v>
      </c>
      <c r="B36" s="8">
        <v>2</v>
      </c>
      <c r="C36" s="8">
        <v>95</v>
      </c>
      <c r="D36" s="8">
        <v>59</v>
      </c>
      <c r="E36" s="8">
        <v>15</v>
      </c>
      <c r="F36" s="8">
        <v>14</v>
      </c>
      <c r="G36" s="8">
        <v>95</v>
      </c>
      <c r="H36" s="8">
        <v>59</v>
      </c>
      <c r="I36" s="9">
        <v>34</v>
      </c>
      <c r="J36" s="10">
        <v>21</v>
      </c>
      <c r="K36" s="13">
        <v>86</v>
      </c>
      <c r="L36" s="13">
        <v>95</v>
      </c>
      <c r="M36" s="11">
        <v>0.90526315789473688</v>
      </c>
      <c r="N36" s="26">
        <v>10</v>
      </c>
      <c r="O36" s="39">
        <v>0</v>
      </c>
      <c r="P36" s="13" t="str">
        <f t="shared" si="0"/>
        <v>10</v>
      </c>
      <c r="Q36" s="39">
        <v>0.04</v>
      </c>
      <c r="R36" s="13" t="str">
        <f t="shared" si="1"/>
        <v>10</v>
      </c>
      <c r="S36" s="11">
        <v>1</v>
      </c>
      <c r="T36" s="26">
        <v>10</v>
      </c>
      <c r="U36" s="15">
        <v>0</v>
      </c>
      <c r="V36" s="11">
        <v>0.4576271186440678</v>
      </c>
      <c r="W36" s="26">
        <v>10</v>
      </c>
      <c r="X36" s="15">
        <v>0</v>
      </c>
      <c r="Y36" s="39">
        <v>0.85</v>
      </c>
      <c r="Z36" s="13" t="str">
        <f t="shared" si="2"/>
        <v>7.5</v>
      </c>
      <c r="AA36" s="11">
        <v>1</v>
      </c>
      <c r="AB36" s="26">
        <v>10</v>
      </c>
      <c r="AC36" s="15">
        <v>0</v>
      </c>
      <c r="AD36" s="13">
        <v>1.5</v>
      </c>
      <c r="AE36" s="15">
        <v>0</v>
      </c>
      <c r="AF36" s="27">
        <v>2</v>
      </c>
      <c r="AG36" s="17">
        <v>0.14285714285714285</v>
      </c>
      <c r="AH36" s="18">
        <v>0</v>
      </c>
      <c r="AI36" s="11">
        <v>0.46666666666666667</v>
      </c>
      <c r="AJ36" s="26">
        <v>10</v>
      </c>
      <c r="AK36" s="15">
        <v>0</v>
      </c>
      <c r="AL36" s="13">
        <v>11</v>
      </c>
      <c r="AM36" s="13">
        <v>10</v>
      </c>
      <c r="AN36" s="13"/>
      <c r="AO36" s="13"/>
      <c r="AP36" s="61">
        <v>4020</v>
      </c>
      <c r="AQ36" s="13" t="str">
        <f t="shared" si="3"/>
        <v>5</v>
      </c>
      <c r="AR36" s="13"/>
      <c r="AS36" s="13">
        <v>5</v>
      </c>
      <c r="AT36" s="179">
        <v>0.03</v>
      </c>
      <c r="AU36" s="180" t="str">
        <f t="shared" si="4"/>
        <v>3</v>
      </c>
      <c r="AV36" s="209">
        <f t="shared" si="5"/>
        <v>113.5</v>
      </c>
      <c r="AW36" s="186"/>
    </row>
    <row r="37" spans="1:49" s="1" customFormat="1" ht="13.5" customHeight="1">
      <c r="A37" s="7" t="s">
        <v>104</v>
      </c>
      <c r="B37" s="8">
        <v>0</v>
      </c>
      <c r="C37" s="8">
        <v>10</v>
      </c>
      <c r="D37" s="8">
        <v>10</v>
      </c>
      <c r="E37" s="44">
        <v>0</v>
      </c>
      <c r="F37" s="44">
        <v>0</v>
      </c>
      <c r="G37" s="8">
        <v>10</v>
      </c>
      <c r="H37" s="8">
        <v>10</v>
      </c>
      <c r="I37" s="9">
        <v>6</v>
      </c>
      <c r="J37" s="10">
        <v>6</v>
      </c>
      <c r="K37" s="13">
        <v>6</v>
      </c>
      <c r="L37" s="13">
        <v>10</v>
      </c>
      <c r="M37" s="11">
        <v>0.6</v>
      </c>
      <c r="N37" s="26">
        <v>0</v>
      </c>
      <c r="O37" s="39">
        <v>0</v>
      </c>
      <c r="P37" s="13" t="str">
        <f t="shared" si="0"/>
        <v>10</v>
      </c>
      <c r="Q37" s="39">
        <v>0</v>
      </c>
      <c r="R37" s="13" t="str">
        <f t="shared" si="1"/>
        <v>10</v>
      </c>
      <c r="S37" s="11">
        <v>1</v>
      </c>
      <c r="T37" s="26">
        <v>10</v>
      </c>
      <c r="U37" s="15">
        <v>0</v>
      </c>
      <c r="V37" s="11">
        <v>0.1</v>
      </c>
      <c r="W37" s="26">
        <v>0</v>
      </c>
      <c r="X37" s="15">
        <v>0</v>
      </c>
      <c r="Y37" s="39">
        <v>0.62</v>
      </c>
      <c r="Z37" s="13" t="str">
        <f t="shared" si="2"/>
        <v>0</v>
      </c>
      <c r="AA37" s="11" t="s">
        <v>160</v>
      </c>
      <c r="AB37" s="12" t="s">
        <v>161</v>
      </c>
      <c r="AC37" s="15">
        <v>0</v>
      </c>
      <c r="AD37" s="13" t="s">
        <v>160</v>
      </c>
      <c r="AE37" s="15">
        <v>0</v>
      </c>
      <c r="AF37" s="16" t="s">
        <v>161</v>
      </c>
      <c r="AG37" s="17" t="s">
        <v>160</v>
      </c>
      <c r="AH37" s="18">
        <v>5</v>
      </c>
      <c r="AI37" s="11" t="s">
        <v>160</v>
      </c>
      <c r="AJ37" s="12" t="s">
        <v>161</v>
      </c>
      <c r="AK37" s="15">
        <v>0</v>
      </c>
      <c r="AL37" s="13">
        <v>11</v>
      </c>
      <c r="AM37" s="13">
        <v>10</v>
      </c>
      <c r="AN37" s="13"/>
      <c r="AO37" s="13"/>
      <c r="AP37" s="61">
        <v>11552</v>
      </c>
      <c r="AQ37" s="13" t="str">
        <f t="shared" si="3"/>
        <v>2</v>
      </c>
      <c r="AR37" s="13">
        <v>0</v>
      </c>
      <c r="AS37" s="13">
        <v>5</v>
      </c>
      <c r="AT37" s="179">
        <v>0</v>
      </c>
      <c r="AU37" s="180" t="str">
        <f t="shared" si="4"/>
        <v>5</v>
      </c>
      <c r="AV37" s="209">
        <f t="shared" si="5"/>
        <v>98</v>
      </c>
      <c r="AW37" s="186"/>
    </row>
    <row r="38" spans="1:49" s="1" customFormat="1" ht="13.5" customHeight="1">
      <c r="A38" s="7" t="s">
        <v>105</v>
      </c>
      <c r="B38" s="8">
        <v>0</v>
      </c>
      <c r="C38" s="8">
        <v>12</v>
      </c>
      <c r="D38" s="8">
        <v>12</v>
      </c>
      <c r="E38" s="44">
        <v>0</v>
      </c>
      <c r="F38" s="44">
        <v>0</v>
      </c>
      <c r="G38" s="8">
        <v>11</v>
      </c>
      <c r="H38" s="8">
        <v>11</v>
      </c>
      <c r="I38" s="9">
        <v>3</v>
      </c>
      <c r="J38" s="10">
        <v>3</v>
      </c>
      <c r="K38" s="13">
        <v>10</v>
      </c>
      <c r="L38" s="13">
        <v>11</v>
      </c>
      <c r="M38" s="11">
        <v>0.90909090909090906</v>
      </c>
      <c r="N38" s="26">
        <v>10</v>
      </c>
      <c r="O38" s="39">
        <v>0</v>
      </c>
      <c r="P38" s="13" t="str">
        <f t="shared" si="0"/>
        <v>10</v>
      </c>
      <c r="Q38" s="39">
        <v>0</v>
      </c>
      <c r="R38" s="13" t="str">
        <f t="shared" si="1"/>
        <v>10</v>
      </c>
      <c r="S38" s="11">
        <v>1</v>
      </c>
      <c r="T38" s="26">
        <v>10</v>
      </c>
      <c r="U38" s="15">
        <v>0</v>
      </c>
      <c r="V38" s="11">
        <v>0.18181818181818182</v>
      </c>
      <c r="W38" s="26">
        <v>0</v>
      </c>
      <c r="X38" s="15">
        <v>0</v>
      </c>
      <c r="Y38" s="39">
        <v>0.83</v>
      </c>
      <c r="Z38" s="13" t="str">
        <f t="shared" si="2"/>
        <v>5</v>
      </c>
      <c r="AA38" s="11" t="s">
        <v>160</v>
      </c>
      <c r="AB38" s="12" t="s">
        <v>161</v>
      </c>
      <c r="AC38" s="15">
        <v>0</v>
      </c>
      <c r="AD38" s="13" t="s">
        <v>160</v>
      </c>
      <c r="AE38" s="15">
        <v>0</v>
      </c>
      <c r="AF38" s="16" t="s">
        <v>161</v>
      </c>
      <c r="AG38" s="17" t="s">
        <v>160</v>
      </c>
      <c r="AH38" s="18">
        <v>5</v>
      </c>
      <c r="AI38" s="11" t="s">
        <v>160</v>
      </c>
      <c r="AJ38" s="12" t="s">
        <v>161</v>
      </c>
      <c r="AK38" s="15">
        <v>0</v>
      </c>
      <c r="AL38" s="13">
        <v>11</v>
      </c>
      <c r="AM38" s="13">
        <v>10</v>
      </c>
      <c r="AN38" s="13"/>
      <c r="AO38" s="13"/>
      <c r="AP38" s="61">
        <v>5198</v>
      </c>
      <c r="AQ38" s="13" t="str">
        <f t="shared" si="3"/>
        <v>5</v>
      </c>
      <c r="AR38" s="13">
        <v>5</v>
      </c>
      <c r="AS38" s="13">
        <v>5</v>
      </c>
      <c r="AT38" s="42">
        <v>8.3000000000000004E-2</v>
      </c>
      <c r="AU38" s="13" t="str">
        <f t="shared" si="4"/>
        <v>1</v>
      </c>
      <c r="AV38" s="209">
        <f t="shared" si="5"/>
        <v>117</v>
      </c>
      <c r="AW38" s="186"/>
    </row>
    <row r="39" spans="1:49" s="1" customFormat="1" ht="24" customHeight="1">
      <c r="A39" s="7" t="s">
        <v>106</v>
      </c>
      <c r="B39" s="8">
        <v>0</v>
      </c>
      <c r="C39" s="8">
        <v>65</v>
      </c>
      <c r="D39" s="8">
        <v>20</v>
      </c>
      <c r="E39" s="8">
        <v>5</v>
      </c>
      <c r="F39" s="8">
        <v>4</v>
      </c>
      <c r="G39" s="8">
        <v>65</v>
      </c>
      <c r="H39" s="8">
        <v>20</v>
      </c>
      <c r="I39" s="9">
        <v>30</v>
      </c>
      <c r="J39" s="10">
        <v>10</v>
      </c>
      <c r="K39" s="13">
        <v>56</v>
      </c>
      <c r="L39" s="13">
        <v>65</v>
      </c>
      <c r="M39" s="11">
        <v>0.86153846153846159</v>
      </c>
      <c r="N39" s="26">
        <v>7.5</v>
      </c>
      <c r="O39" s="39">
        <v>0</v>
      </c>
      <c r="P39" s="13" t="str">
        <f t="shared" si="0"/>
        <v>10</v>
      </c>
      <c r="Q39" s="39">
        <v>0</v>
      </c>
      <c r="R39" s="13" t="str">
        <f t="shared" si="1"/>
        <v>10</v>
      </c>
      <c r="S39" s="11">
        <v>0.9</v>
      </c>
      <c r="T39" s="26">
        <v>10</v>
      </c>
      <c r="U39" s="15">
        <v>0</v>
      </c>
      <c r="V39" s="11">
        <v>0.35</v>
      </c>
      <c r="W39" s="26">
        <v>10</v>
      </c>
      <c r="X39" s="15">
        <v>0</v>
      </c>
      <c r="Y39" s="39">
        <v>1</v>
      </c>
      <c r="Z39" s="13" t="str">
        <f t="shared" si="2"/>
        <v>10</v>
      </c>
      <c r="AA39" s="11">
        <v>1</v>
      </c>
      <c r="AB39" s="26">
        <v>10</v>
      </c>
      <c r="AC39" s="15">
        <v>0</v>
      </c>
      <c r="AD39" s="13">
        <v>3</v>
      </c>
      <c r="AE39" s="15">
        <v>0</v>
      </c>
      <c r="AF39" s="27">
        <v>8</v>
      </c>
      <c r="AG39" s="17">
        <v>0</v>
      </c>
      <c r="AH39" s="18">
        <v>0</v>
      </c>
      <c r="AI39" s="11">
        <v>0.4</v>
      </c>
      <c r="AJ39" s="26">
        <v>10</v>
      </c>
      <c r="AK39" s="15">
        <v>0</v>
      </c>
      <c r="AL39" s="13">
        <v>13</v>
      </c>
      <c r="AM39" s="34">
        <v>10</v>
      </c>
      <c r="AN39" s="13"/>
      <c r="AO39" s="13"/>
      <c r="AP39" s="61">
        <v>2428</v>
      </c>
      <c r="AQ39" s="13" t="str">
        <f t="shared" si="3"/>
        <v>5</v>
      </c>
      <c r="AR39" s="13">
        <v>5</v>
      </c>
      <c r="AS39" s="13">
        <v>5</v>
      </c>
      <c r="AT39" s="42">
        <v>0</v>
      </c>
      <c r="AU39" s="13" t="str">
        <f t="shared" si="4"/>
        <v>5</v>
      </c>
      <c r="AV39" s="209">
        <f t="shared" si="5"/>
        <v>128.5</v>
      </c>
      <c r="AW39" s="186"/>
    </row>
    <row r="40" spans="1:49" s="1" customFormat="1" ht="24" customHeight="1">
      <c r="A40" s="7" t="s">
        <v>107</v>
      </c>
      <c r="B40" s="8">
        <v>0</v>
      </c>
      <c r="C40" s="8">
        <v>14</v>
      </c>
      <c r="D40" s="8">
        <v>5</v>
      </c>
      <c r="E40" s="44">
        <v>1</v>
      </c>
      <c r="F40" s="44">
        <v>1</v>
      </c>
      <c r="G40" s="8">
        <v>14</v>
      </c>
      <c r="H40" s="8">
        <v>5</v>
      </c>
      <c r="I40" s="25">
        <v>0</v>
      </c>
      <c r="J40" s="10">
        <v>0</v>
      </c>
      <c r="K40" s="13">
        <v>14</v>
      </c>
      <c r="L40" s="13">
        <v>14</v>
      </c>
      <c r="M40" s="11">
        <v>1</v>
      </c>
      <c r="N40" s="26">
        <v>10</v>
      </c>
      <c r="O40" s="39">
        <v>0</v>
      </c>
      <c r="P40" s="13" t="str">
        <f t="shared" si="0"/>
        <v>10</v>
      </c>
      <c r="Q40" s="39">
        <v>0</v>
      </c>
      <c r="R40" s="13" t="str">
        <f t="shared" si="1"/>
        <v>10</v>
      </c>
      <c r="S40" s="11" t="s">
        <v>160</v>
      </c>
      <c r="T40" s="12" t="s">
        <v>161</v>
      </c>
      <c r="U40" s="15">
        <v>0</v>
      </c>
      <c r="V40" s="11">
        <v>0.8</v>
      </c>
      <c r="W40" s="26">
        <v>10</v>
      </c>
      <c r="X40" s="15">
        <v>0</v>
      </c>
      <c r="Y40" s="39">
        <v>1.2</v>
      </c>
      <c r="Z40" s="13" t="str">
        <f t="shared" si="2"/>
        <v>10</v>
      </c>
      <c r="AA40" s="11" t="s">
        <v>160</v>
      </c>
      <c r="AB40" s="26">
        <v>10</v>
      </c>
      <c r="AC40" s="15">
        <v>0</v>
      </c>
      <c r="AD40" s="13" t="s">
        <v>160</v>
      </c>
      <c r="AE40" s="15">
        <v>0</v>
      </c>
      <c r="AF40" s="27">
        <v>10</v>
      </c>
      <c r="AG40" s="17" t="s">
        <v>160</v>
      </c>
      <c r="AH40" s="18">
        <v>5</v>
      </c>
      <c r="AI40" s="11" t="s">
        <v>160</v>
      </c>
      <c r="AJ40" s="26">
        <v>10</v>
      </c>
      <c r="AK40" s="15">
        <v>0</v>
      </c>
      <c r="AL40" s="13">
        <v>13</v>
      </c>
      <c r="AM40" s="34">
        <v>10</v>
      </c>
      <c r="AN40" s="13"/>
      <c r="AO40" s="13"/>
      <c r="AP40" s="61">
        <v>3066</v>
      </c>
      <c r="AQ40" s="13" t="str">
        <f t="shared" si="3"/>
        <v>5</v>
      </c>
      <c r="AR40" s="13">
        <v>5</v>
      </c>
      <c r="AS40" s="13">
        <v>5</v>
      </c>
      <c r="AT40" s="42">
        <v>7.0999999999999994E-2</v>
      </c>
      <c r="AU40" s="13" t="str">
        <f t="shared" si="4"/>
        <v>2</v>
      </c>
      <c r="AV40" s="209">
        <f t="shared" si="5"/>
        <v>135</v>
      </c>
      <c r="AW40" s="186"/>
    </row>
    <row r="41" spans="1:49" s="1" customFormat="1" ht="24" customHeight="1">
      <c r="A41" s="7" t="s">
        <v>108</v>
      </c>
      <c r="B41" s="8">
        <v>0</v>
      </c>
      <c r="C41" s="8">
        <v>28</v>
      </c>
      <c r="D41" s="8">
        <v>14</v>
      </c>
      <c r="E41" s="44">
        <v>0</v>
      </c>
      <c r="F41" s="44">
        <v>0</v>
      </c>
      <c r="G41" s="8">
        <v>28</v>
      </c>
      <c r="H41" s="8">
        <v>14</v>
      </c>
      <c r="I41" s="9">
        <v>13</v>
      </c>
      <c r="J41" s="10">
        <v>7</v>
      </c>
      <c r="K41" s="13">
        <v>27</v>
      </c>
      <c r="L41" s="13">
        <v>28</v>
      </c>
      <c r="M41" s="11">
        <v>0.9642857142857143</v>
      </c>
      <c r="N41" s="26">
        <v>10</v>
      </c>
      <c r="O41" s="39">
        <v>0</v>
      </c>
      <c r="P41" s="13" t="str">
        <f t="shared" si="0"/>
        <v>10</v>
      </c>
      <c r="Q41" s="39">
        <v>0</v>
      </c>
      <c r="R41" s="13" t="str">
        <f t="shared" si="1"/>
        <v>10</v>
      </c>
      <c r="S41" s="11">
        <v>1</v>
      </c>
      <c r="T41" s="26">
        <v>10</v>
      </c>
      <c r="U41" s="15">
        <v>0</v>
      </c>
      <c r="V41" s="11">
        <v>0.42857142857142855</v>
      </c>
      <c r="W41" s="26">
        <v>10</v>
      </c>
      <c r="X41" s="15">
        <v>0</v>
      </c>
      <c r="Y41" s="39">
        <v>0.9</v>
      </c>
      <c r="Z41" s="13" t="str">
        <f t="shared" si="2"/>
        <v>10</v>
      </c>
      <c r="AA41" s="11" t="s">
        <v>160</v>
      </c>
      <c r="AB41" s="12" t="s">
        <v>161</v>
      </c>
      <c r="AC41" s="15">
        <v>0</v>
      </c>
      <c r="AD41" s="13" t="s">
        <v>160</v>
      </c>
      <c r="AE41" s="15">
        <v>0</v>
      </c>
      <c r="AF41" s="16" t="s">
        <v>161</v>
      </c>
      <c r="AG41" s="17" t="s">
        <v>160</v>
      </c>
      <c r="AH41" s="18">
        <v>5</v>
      </c>
      <c r="AI41" s="11" t="s">
        <v>160</v>
      </c>
      <c r="AJ41" s="12" t="s">
        <v>161</v>
      </c>
      <c r="AK41" s="15">
        <v>0</v>
      </c>
      <c r="AL41" s="13">
        <v>13</v>
      </c>
      <c r="AM41" s="34">
        <v>10</v>
      </c>
      <c r="AN41" s="13"/>
      <c r="AO41" s="13"/>
      <c r="AP41" s="61">
        <v>2829</v>
      </c>
      <c r="AQ41" s="13" t="str">
        <f t="shared" si="3"/>
        <v>5</v>
      </c>
      <c r="AR41" s="13">
        <v>5</v>
      </c>
      <c r="AS41" s="13">
        <v>5</v>
      </c>
      <c r="AT41" s="42">
        <v>0</v>
      </c>
      <c r="AU41" s="13" t="str">
        <f t="shared" si="4"/>
        <v>5</v>
      </c>
      <c r="AV41" s="209">
        <f t="shared" si="5"/>
        <v>138</v>
      </c>
      <c r="AW41" s="186"/>
    </row>
    <row r="42" spans="1:49" s="1" customFormat="1" ht="13.5" customHeight="1">
      <c r="A42" s="7" t="s">
        <v>109</v>
      </c>
      <c r="B42" s="8">
        <v>0</v>
      </c>
      <c r="C42" s="8">
        <v>28</v>
      </c>
      <c r="D42" s="8">
        <v>27</v>
      </c>
      <c r="E42" s="8">
        <v>6</v>
      </c>
      <c r="F42" s="8">
        <v>4</v>
      </c>
      <c r="G42" s="8">
        <v>28</v>
      </c>
      <c r="H42" s="8">
        <v>27</v>
      </c>
      <c r="I42" s="9">
        <v>7</v>
      </c>
      <c r="J42" s="10">
        <v>7</v>
      </c>
      <c r="K42" s="13">
        <v>25</v>
      </c>
      <c r="L42" s="13">
        <v>28</v>
      </c>
      <c r="M42" s="11">
        <v>0.8928571428571429</v>
      </c>
      <c r="N42" s="26">
        <v>7.5</v>
      </c>
      <c r="O42" s="39">
        <v>0</v>
      </c>
      <c r="P42" s="13" t="str">
        <f t="shared" si="0"/>
        <v>10</v>
      </c>
      <c r="Q42" s="39">
        <v>0</v>
      </c>
      <c r="R42" s="13" t="str">
        <f t="shared" si="1"/>
        <v>10</v>
      </c>
      <c r="S42" s="11">
        <v>1</v>
      </c>
      <c r="T42" s="26">
        <v>10</v>
      </c>
      <c r="U42" s="15">
        <v>0</v>
      </c>
      <c r="V42" s="11">
        <v>0.44444444444444442</v>
      </c>
      <c r="W42" s="26">
        <v>10</v>
      </c>
      <c r="X42" s="15">
        <v>0</v>
      </c>
      <c r="Y42" s="39">
        <v>1.24</v>
      </c>
      <c r="Z42" s="13" t="str">
        <f t="shared" si="2"/>
        <v>10</v>
      </c>
      <c r="AA42" s="11">
        <v>0.66666666666666663</v>
      </c>
      <c r="AB42" s="26">
        <v>0</v>
      </c>
      <c r="AC42" s="15">
        <v>0</v>
      </c>
      <c r="AD42" s="13">
        <v>3</v>
      </c>
      <c r="AE42" s="15">
        <v>0</v>
      </c>
      <c r="AF42" s="27">
        <v>8</v>
      </c>
      <c r="AG42" s="17">
        <v>0</v>
      </c>
      <c r="AH42" s="18">
        <v>0</v>
      </c>
      <c r="AI42" s="11">
        <v>0.66666666666666663</v>
      </c>
      <c r="AJ42" s="26">
        <v>10</v>
      </c>
      <c r="AK42" s="15">
        <v>0</v>
      </c>
      <c r="AL42" s="13">
        <v>15</v>
      </c>
      <c r="AM42" s="34">
        <v>10</v>
      </c>
      <c r="AN42" s="13"/>
      <c r="AO42" s="13"/>
      <c r="AP42" s="61">
        <v>8916</v>
      </c>
      <c r="AQ42" s="13" t="str">
        <f t="shared" si="3"/>
        <v>2</v>
      </c>
      <c r="AR42" s="13">
        <v>5</v>
      </c>
      <c r="AS42" s="13">
        <v>5</v>
      </c>
      <c r="AT42" s="179">
        <v>0</v>
      </c>
      <c r="AU42" s="180" t="str">
        <f t="shared" si="4"/>
        <v>5</v>
      </c>
      <c r="AV42" s="209">
        <f t="shared" si="5"/>
        <v>117.5</v>
      </c>
      <c r="AW42" s="186"/>
    </row>
    <row r="43" spans="1:49" s="1" customFormat="1" ht="24" customHeight="1">
      <c r="A43" s="7" t="s">
        <v>110</v>
      </c>
      <c r="B43" s="8">
        <v>0</v>
      </c>
      <c r="C43" s="8">
        <v>25</v>
      </c>
      <c r="D43" s="8">
        <v>9</v>
      </c>
      <c r="E43" s="44">
        <v>1</v>
      </c>
      <c r="F43" s="44">
        <v>1</v>
      </c>
      <c r="G43" s="8">
        <v>20</v>
      </c>
      <c r="H43" s="8">
        <v>8</v>
      </c>
      <c r="I43" s="9">
        <v>3</v>
      </c>
      <c r="J43" s="10">
        <v>2</v>
      </c>
      <c r="K43" s="13">
        <v>18</v>
      </c>
      <c r="L43" s="13">
        <v>20</v>
      </c>
      <c r="M43" s="11">
        <v>0.9</v>
      </c>
      <c r="N43" s="26">
        <v>10</v>
      </c>
      <c r="O43" s="39">
        <v>0</v>
      </c>
      <c r="P43" s="13" t="str">
        <f t="shared" si="0"/>
        <v>10</v>
      </c>
      <c r="Q43" s="39">
        <v>0</v>
      </c>
      <c r="R43" s="13" t="str">
        <f t="shared" si="1"/>
        <v>10</v>
      </c>
      <c r="S43" s="11">
        <v>1</v>
      </c>
      <c r="T43" s="26">
        <v>10</v>
      </c>
      <c r="U43" s="15">
        <v>0</v>
      </c>
      <c r="V43" s="11">
        <v>0.25</v>
      </c>
      <c r="W43" s="26">
        <v>5</v>
      </c>
      <c r="X43" s="15">
        <v>0</v>
      </c>
      <c r="Y43" s="39">
        <v>1</v>
      </c>
      <c r="Z43" s="13" t="str">
        <f t="shared" si="2"/>
        <v>10</v>
      </c>
      <c r="AA43" s="11" t="s">
        <v>160</v>
      </c>
      <c r="AB43" s="26">
        <v>10</v>
      </c>
      <c r="AC43" s="15">
        <v>0</v>
      </c>
      <c r="AD43" s="13" t="s">
        <v>160</v>
      </c>
      <c r="AE43" s="15">
        <v>0</v>
      </c>
      <c r="AF43" s="27">
        <v>10</v>
      </c>
      <c r="AG43" s="17" t="s">
        <v>160</v>
      </c>
      <c r="AH43" s="18">
        <v>5</v>
      </c>
      <c r="AI43" s="11" t="s">
        <v>160</v>
      </c>
      <c r="AJ43" s="26">
        <v>10</v>
      </c>
      <c r="AK43" s="15">
        <v>0</v>
      </c>
      <c r="AL43" s="13">
        <v>13</v>
      </c>
      <c r="AM43" s="34">
        <v>10</v>
      </c>
      <c r="AN43" s="13"/>
      <c r="AO43" s="13"/>
      <c r="AP43" s="61">
        <v>1957</v>
      </c>
      <c r="AQ43" s="13" t="str">
        <f t="shared" si="3"/>
        <v>5</v>
      </c>
      <c r="AR43" s="13">
        <v>5</v>
      </c>
      <c r="AS43" s="13">
        <v>5</v>
      </c>
      <c r="AT43" s="42">
        <v>0.16</v>
      </c>
      <c r="AU43" s="13" t="str">
        <f t="shared" si="4"/>
        <v>0</v>
      </c>
      <c r="AV43" s="209">
        <f t="shared" si="5"/>
        <v>128</v>
      </c>
      <c r="AW43" s="186"/>
    </row>
    <row r="44" spans="1:49" s="1" customFormat="1" ht="28" customHeight="1">
      <c r="A44" s="7" t="s">
        <v>111</v>
      </c>
      <c r="B44" s="8">
        <v>0</v>
      </c>
      <c r="C44" s="8">
        <v>99</v>
      </c>
      <c r="D44" s="8">
        <v>76</v>
      </c>
      <c r="E44" s="8">
        <v>13</v>
      </c>
      <c r="F44" s="8">
        <v>13</v>
      </c>
      <c r="G44" s="8">
        <v>96</v>
      </c>
      <c r="H44" s="8">
        <v>73</v>
      </c>
      <c r="I44" s="9">
        <v>14</v>
      </c>
      <c r="J44" s="10">
        <v>12</v>
      </c>
      <c r="K44" s="13">
        <v>93</v>
      </c>
      <c r="L44" s="13">
        <v>96</v>
      </c>
      <c r="M44" s="11">
        <v>0.96875</v>
      </c>
      <c r="N44" s="26">
        <v>10</v>
      </c>
      <c r="O44" s="177">
        <v>0</v>
      </c>
      <c r="P44" s="178" t="str">
        <f t="shared" si="0"/>
        <v>10</v>
      </c>
      <c r="Q44" s="177">
        <v>7.0000000000000007E-2</v>
      </c>
      <c r="R44" s="178" t="str">
        <f t="shared" si="1"/>
        <v>7.5</v>
      </c>
      <c r="S44" s="11">
        <v>1</v>
      </c>
      <c r="T44" s="26">
        <v>10</v>
      </c>
      <c r="U44" s="15">
        <v>0</v>
      </c>
      <c r="V44" s="11">
        <v>0.53424657534246578</v>
      </c>
      <c r="W44" s="26">
        <v>10</v>
      </c>
      <c r="X44" s="15">
        <v>0</v>
      </c>
      <c r="Y44" s="39">
        <v>0.99</v>
      </c>
      <c r="Z44" s="13" t="str">
        <f t="shared" si="2"/>
        <v>10</v>
      </c>
      <c r="AA44" s="185">
        <v>0.92300000000000004</v>
      </c>
      <c r="AB44" s="189">
        <v>10</v>
      </c>
      <c r="AC44" s="15">
        <v>0</v>
      </c>
      <c r="AD44" s="13">
        <v>4</v>
      </c>
      <c r="AE44" s="15">
        <v>0</v>
      </c>
      <c r="AF44" s="27">
        <v>8</v>
      </c>
      <c r="AG44" s="17">
        <v>0.23076923076923078</v>
      </c>
      <c r="AH44" s="18">
        <v>1</v>
      </c>
      <c r="AI44" s="11">
        <v>0.53846153846153844</v>
      </c>
      <c r="AJ44" s="26">
        <v>10</v>
      </c>
      <c r="AK44" s="15">
        <v>0</v>
      </c>
      <c r="AL44" s="13">
        <v>14</v>
      </c>
      <c r="AM44" s="13">
        <v>8</v>
      </c>
      <c r="AN44" s="13"/>
      <c r="AO44" s="13"/>
      <c r="AP44" s="61">
        <v>4580</v>
      </c>
      <c r="AQ44" s="13" t="str">
        <f t="shared" si="3"/>
        <v>5</v>
      </c>
      <c r="AR44" s="13">
        <v>0</v>
      </c>
      <c r="AS44" s="13">
        <v>5</v>
      </c>
      <c r="AT44" s="179">
        <v>0.03</v>
      </c>
      <c r="AU44" s="180" t="str">
        <f t="shared" si="4"/>
        <v>3</v>
      </c>
      <c r="AV44" s="210">
        <f t="shared" si="5"/>
        <v>121.5</v>
      </c>
      <c r="AW44" s="184" t="s">
        <v>796</v>
      </c>
    </row>
    <row r="45" spans="1:49" s="1" customFormat="1" ht="24" customHeight="1">
      <c r="A45" s="7" t="s">
        <v>112</v>
      </c>
      <c r="B45" s="8">
        <v>0</v>
      </c>
      <c r="C45" s="8">
        <v>13</v>
      </c>
      <c r="D45" s="8">
        <v>11</v>
      </c>
      <c r="E45" s="44">
        <v>1</v>
      </c>
      <c r="F45" s="44">
        <v>1</v>
      </c>
      <c r="G45" s="8">
        <v>13</v>
      </c>
      <c r="H45" s="8">
        <v>11</v>
      </c>
      <c r="I45" s="9">
        <v>1</v>
      </c>
      <c r="J45" s="10">
        <v>1</v>
      </c>
      <c r="K45" s="13">
        <v>13</v>
      </c>
      <c r="L45" s="13">
        <v>13</v>
      </c>
      <c r="M45" s="11">
        <v>1</v>
      </c>
      <c r="N45" s="26">
        <v>10</v>
      </c>
      <c r="O45" s="39">
        <v>0</v>
      </c>
      <c r="P45" s="13" t="str">
        <f t="shared" si="0"/>
        <v>10</v>
      </c>
      <c r="Q45" s="39">
        <v>0</v>
      </c>
      <c r="R45" s="13" t="str">
        <f t="shared" si="1"/>
        <v>10</v>
      </c>
      <c r="S45" s="11">
        <v>1</v>
      </c>
      <c r="T45" s="26">
        <v>10</v>
      </c>
      <c r="U45" s="15">
        <v>0</v>
      </c>
      <c r="V45" s="11">
        <v>0.81818181818181823</v>
      </c>
      <c r="W45" s="26">
        <v>10</v>
      </c>
      <c r="X45" s="15">
        <v>0</v>
      </c>
      <c r="Y45" s="39">
        <v>0.99</v>
      </c>
      <c r="Z45" s="13" t="str">
        <f t="shared" si="2"/>
        <v>10</v>
      </c>
      <c r="AA45" s="11" t="s">
        <v>160</v>
      </c>
      <c r="AB45" s="26">
        <v>10</v>
      </c>
      <c r="AC45" s="15">
        <v>0</v>
      </c>
      <c r="AD45" s="13" t="s">
        <v>160</v>
      </c>
      <c r="AE45" s="15">
        <v>0</v>
      </c>
      <c r="AF45" s="27">
        <v>10</v>
      </c>
      <c r="AG45" s="17" t="s">
        <v>160</v>
      </c>
      <c r="AH45" s="18">
        <v>5</v>
      </c>
      <c r="AI45" s="11" t="s">
        <v>160</v>
      </c>
      <c r="AJ45" s="26">
        <v>10</v>
      </c>
      <c r="AK45" s="15">
        <v>0</v>
      </c>
      <c r="AL45" s="13">
        <v>14</v>
      </c>
      <c r="AM45" s="13">
        <v>10</v>
      </c>
      <c r="AN45" s="13"/>
      <c r="AO45" s="13"/>
      <c r="AP45" s="61">
        <v>2443</v>
      </c>
      <c r="AQ45" s="13" t="str">
        <f t="shared" si="3"/>
        <v>5</v>
      </c>
      <c r="AR45" s="13">
        <v>5</v>
      </c>
      <c r="AS45" s="13">
        <v>5</v>
      </c>
      <c r="AT45" s="42">
        <v>0.154</v>
      </c>
      <c r="AU45" s="13" t="str">
        <f t="shared" si="4"/>
        <v>0</v>
      </c>
      <c r="AV45" s="209">
        <f t="shared" si="5"/>
        <v>134</v>
      </c>
      <c r="AW45" s="186"/>
    </row>
    <row r="46" spans="1:49" s="1" customFormat="1" ht="24" customHeight="1">
      <c r="A46" s="7" t="s">
        <v>113</v>
      </c>
      <c r="B46" s="8">
        <v>0</v>
      </c>
      <c r="C46" s="8">
        <v>18</v>
      </c>
      <c r="D46" s="8">
        <v>18</v>
      </c>
      <c r="E46" s="8">
        <v>4</v>
      </c>
      <c r="F46" s="8">
        <v>4</v>
      </c>
      <c r="G46" s="8">
        <v>17</v>
      </c>
      <c r="H46" s="8">
        <v>17</v>
      </c>
      <c r="I46" s="9">
        <v>4</v>
      </c>
      <c r="J46" s="10">
        <v>4</v>
      </c>
      <c r="K46" s="13">
        <v>17</v>
      </c>
      <c r="L46" s="13">
        <v>17</v>
      </c>
      <c r="M46" s="11">
        <v>1</v>
      </c>
      <c r="N46" s="26">
        <v>10</v>
      </c>
      <c r="O46" s="39">
        <v>0</v>
      </c>
      <c r="P46" s="13" t="str">
        <f t="shared" si="0"/>
        <v>10</v>
      </c>
      <c r="Q46" s="39">
        <v>0</v>
      </c>
      <c r="R46" s="13" t="str">
        <f t="shared" si="1"/>
        <v>10</v>
      </c>
      <c r="S46" s="11">
        <v>1</v>
      </c>
      <c r="T46" s="26">
        <v>10</v>
      </c>
      <c r="U46" s="15">
        <v>0</v>
      </c>
      <c r="V46" s="11">
        <v>0.29411764705882354</v>
      </c>
      <c r="W46" s="26">
        <v>7.5</v>
      </c>
      <c r="X46" s="15">
        <v>0</v>
      </c>
      <c r="Y46" s="39">
        <v>0.93</v>
      </c>
      <c r="Z46" s="13" t="str">
        <f t="shared" si="2"/>
        <v>10</v>
      </c>
      <c r="AA46" s="11">
        <v>1</v>
      </c>
      <c r="AB46" s="26">
        <v>10</v>
      </c>
      <c r="AC46" s="15">
        <v>0</v>
      </c>
      <c r="AD46" s="13">
        <v>2</v>
      </c>
      <c r="AE46" s="15">
        <v>0</v>
      </c>
      <c r="AF46" s="27">
        <v>5</v>
      </c>
      <c r="AG46" s="17">
        <v>0</v>
      </c>
      <c r="AH46" s="18">
        <v>0</v>
      </c>
      <c r="AI46" s="11">
        <v>0.5</v>
      </c>
      <c r="AJ46" s="26">
        <v>10</v>
      </c>
      <c r="AK46" s="15">
        <v>0</v>
      </c>
      <c r="AL46" s="13">
        <v>12</v>
      </c>
      <c r="AM46" s="13">
        <v>10</v>
      </c>
      <c r="AN46" s="13"/>
      <c r="AO46" s="13"/>
      <c r="AP46" s="61">
        <v>7566</v>
      </c>
      <c r="AQ46" s="13" t="str">
        <f t="shared" si="3"/>
        <v>5</v>
      </c>
      <c r="AR46" s="13">
        <v>5</v>
      </c>
      <c r="AS46" s="13">
        <v>5</v>
      </c>
      <c r="AT46" s="42">
        <v>0.222</v>
      </c>
      <c r="AU46" s="13" t="str">
        <f t="shared" si="4"/>
        <v>0</v>
      </c>
      <c r="AV46" s="209">
        <f t="shared" si="5"/>
        <v>119.5</v>
      </c>
      <c r="AW46" s="186"/>
    </row>
    <row r="47" spans="1:49" s="1" customFormat="1" ht="24" customHeight="1">
      <c r="A47" s="7" t="s">
        <v>114</v>
      </c>
      <c r="B47" s="8">
        <v>0</v>
      </c>
      <c r="C47" s="8">
        <v>13</v>
      </c>
      <c r="D47" s="8">
        <v>13</v>
      </c>
      <c r="E47" s="8">
        <v>3</v>
      </c>
      <c r="F47" s="8">
        <v>3</v>
      </c>
      <c r="G47" s="8">
        <v>12</v>
      </c>
      <c r="H47" s="8">
        <v>12</v>
      </c>
      <c r="I47" s="9">
        <v>2</v>
      </c>
      <c r="J47" s="10">
        <v>2</v>
      </c>
      <c r="K47" s="13">
        <v>11</v>
      </c>
      <c r="L47" s="13">
        <v>12</v>
      </c>
      <c r="M47" s="11">
        <v>0.91666666666666663</v>
      </c>
      <c r="N47" s="26">
        <v>10</v>
      </c>
      <c r="O47" s="39">
        <v>0</v>
      </c>
      <c r="P47" s="13" t="str">
        <f t="shared" si="0"/>
        <v>10</v>
      </c>
      <c r="Q47" s="39">
        <v>0</v>
      </c>
      <c r="R47" s="13" t="str">
        <f t="shared" si="1"/>
        <v>10</v>
      </c>
      <c r="S47" s="11">
        <v>1</v>
      </c>
      <c r="T47" s="26">
        <v>10</v>
      </c>
      <c r="U47" s="15">
        <v>0</v>
      </c>
      <c r="V47" s="11">
        <v>0.66666666666666663</v>
      </c>
      <c r="W47" s="26">
        <v>10</v>
      </c>
      <c r="X47" s="15">
        <v>0</v>
      </c>
      <c r="Y47" s="39">
        <v>0.92</v>
      </c>
      <c r="Z47" s="13" t="str">
        <f t="shared" si="2"/>
        <v>10</v>
      </c>
      <c r="AA47" s="11">
        <v>1</v>
      </c>
      <c r="AB47" s="26">
        <v>10</v>
      </c>
      <c r="AC47" s="15">
        <v>0</v>
      </c>
      <c r="AD47" s="13">
        <v>1</v>
      </c>
      <c r="AE47" s="15">
        <v>0</v>
      </c>
      <c r="AF47" s="27">
        <v>2</v>
      </c>
      <c r="AG47" s="17">
        <v>0.33333333333333331</v>
      </c>
      <c r="AH47" s="18">
        <v>2</v>
      </c>
      <c r="AI47" s="11">
        <v>0.33333333333333331</v>
      </c>
      <c r="AJ47" s="26">
        <v>0</v>
      </c>
      <c r="AK47" s="15">
        <v>0</v>
      </c>
      <c r="AL47" s="13">
        <v>9</v>
      </c>
      <c r="AM47" s="13">
        <v>7</v>
      </c>
      <c r="AN47" s="13"/>
      <c r="AO47" s="13"/>
      <c r="AP47" s="61">
        <v>19253</v>
      </c>
      <c r="AQ47" s="13" t="str">
        <f t="shared" si="3"/>
        <v>0</v>
      </c>
      <c r="AR47" s="13">
        <v>0</v>
      </c>
      <c r="AS47" s="13">
        <v>5</v>
      </c>
      <c r="AT47" s="42">
        <v>0</v>
      </c>
      <c r="AU47" s="13" t="str">
        <f t="shared" si="4"/>
        <v>5</v>
      </c>
      <c r="AV47" s="209">
        <f t="shared" si="5"/>
        <v>100</v>
      </c>
      <c r="AW47" s="186"/>
    </row>
    <row r="48" spans="1:49" s="1" customFormat="1" ht="13.5" customHeight="1">
      <c r="A48" s="7" t="s">
        <v>115</v>
      </c>
      <c r="B48" s="8">
        <v>0</v>
      </c>
      <c r="C48" s="8">
        <v>104</v>
      </c>
      <c r="D48" s="8">
        <v>77</v>
      </c>
      <c r="E48" s="8">
        <v>12</v>
      </c>
      <c r="F48" s="8">
        <v>11</v>
      </c>
      <c r="G48" s="8">
        <v>99</v>
      </c>
      <c r="H48" s="8">
        <v>73</v>
      </c>
      <c r="I48" s="9">
        <v>15</v>
      </c>
      <c r="J48" s="10">
        <v>10</v>
      </c>
      <c r="K48" s="13">
        <v>93</v>
      </c>
      <c r="L48" s="13">
        <v>99</v>
      </c>
      <c r="M48" s="11">
        <v>0.93939393939393945</v>
      </c>
      <c r="N48" s="26">
        <v>10</v>
      </c>
      <c r="O48" s="39">
        <v>0</v>
      </c>
      <c r="P48" s="13" t="str">
        <f t="shared" si="0"/>
        <v>10</v>
      </c>
      <c r="Q48" s="39">
        <v>0</v>
      </c>
      <c r="R48" s="13" t="str">
        <f t="shared" si="1"/>
        <v>10</v>
      </c>
      <c r="S48" s="11">
        <v>1</v>
      </c>
      <c r="T48" s="26">
        <v>10</v>
      </c>
      <c r="U48" s="15">
        <v>0</v>
      </c>
      <c r="V48" s="11">
        <v>0.57534246575342463</v>
      </c>
      <c r="W48" s="26">
        <v>10</v>
      </c>
      <c r="X48" s="15">
        <v>0</v>
      </c>
      <c r="Y48" s="39">
        <v>0.88</v>
      </c>
      <c r="Z48" s="13" t="str">
        <f t="shared" si="2"/>
        <v>7.5</v>
      </c>
      <c r="AA48" s="11">
        <v>1</v>
      </c>
      <c r="AB48" s="26">
        <v>10</v>
      </c>
      <c r="AC48" s="15">
        <v>0</v>
      </c>
      <c r="AD48" s="13">
        <v>4</v>
      </c>
      <c r="AE48" s="15">
        <v>0</v>
      </c>
      <c r="AF48" s="27">
        <v>8</v>
      </c>
      <c r="AG48" s="17">
        <v>0.27272727272727271</v>
      </c>
      <c r="AH48" s="18">
        <v>1</v>
      </c>
      <c r="AI48" s="11">
        <v>0.58333333333333337</v>
      </c>
      <c r="AJ48" s="26">
        <v>10</v>
      </c>
      <c r="AK48" s="15">
        <v>0</v>
      </c>
      <c r="AL48" s="13">
        <v>15</v>
      </c>
      <c r="AM48" s="34">
        <v>10</v>
      </c>
      <c r="AN48" s="13"/>
      <c r="AO48" s="13"/>
      <c r="AP48" s="61">
        <v>4101</v>
      </c>
      <c r="AQ48" s="13" t="str">
        <f t="shared" si="3"/>
        <v>5</v>
      </c>
      <c r="AR48" s="13">
        <v>0</v>
      </c>
      <c r="AS48" s="13">
        <v>5</v>
      </c>
      <c r="AT48" s="179">
        <v>0</v>
      </c>
      <c r="AU48" s="180" t="str">
        <f t="shared" si="4"/>
        <v>5</v>
      </c>
      <c r="AV48" s="209">
        <f t="shared" si="5"/>
        <v>126.5</v>
      </c>
      <c r="AW48" s="186"/>
    </row>
    <row r="49" spans="1:49" s="1" customFormat="1" ht="24" customHeight="1">
      <c r="A49" s="7" t="s">
        <v>116</v>
      </c>
      <c r="B49" s="8">
        <v>0</v>
      </c>
      <c r="C49" s="8">
        <v>11</v>
      </c>
      <c r="D49" s="8">
        <v>11</v>
      </c>
      <c r="E49" s="8">
        <v>4</v>
      </c>
      <c r="F49" s="8">
        <v>4</v>
      </c>
      <c r="G49" s="8">
        <v>10</v>
      </c>
      <c r="H49" s="8">
        <v>10</v>
      </c>
      <c r="I49" s="9">
        <v>4</v>
      </c>
      <c r="J49" s="10">
        <v>4</v>
      </c>
      <c r="K49" s="13">
        <v>9</v>
      </c>
      <c r="L49" s="13">
        <v>10</v>
      </c>
      <c r="M49" s="11">
        <v>0.9</v>
      </c>
      <c r="N49" s="26">
        <v>10</v>
      </c>
      <c r="O49" s="39">
        <v>0.09</v>
      </c>
      <c r="P49" s="13" t="str">
        <f t="shared" si="0"/>
        <v>0</v>
      </c>
      <c r="Q49" s="39">
        <v>0</v>
      </c>
      <c r="R49" s="13" t="str">
        <f t="shared" si="1"/>
        <v>10</v>
      </c>
      <c r="S49" s="11">
        <v>1</v>
      </c>
      <c r="T49" s="26">
        <v>10</v>
      </c>
      <c r="U49" s="15">
        <v>0</v>
      </c>
      <c r="V49" s="11">
        <v>0.5</v>
      </c>
      <c r="W49" s="26">
        <v>10</v>
      </c>
      <c r="X49" s="15">
        <v>0</v>
      </c>
      <c r="Y49" s="39">
        <v>0.9</v>
      </c>
      <c r="Z49" s="13" t="str">
        <f t="shared" si="2"/>
        <v>10</v>
      </c>
      <c r="AA49" s="11">
        <v>1</v>
      </c>
      <c r="AB49" s="26">
        <v>10</v>
      </c>
      <c r="AC49" s="15">
        <v>0</v>
      </c>
      <c r="AD49" s="13">
        <v>2</v>
      </c>
      <c r="AE49" s="15">
        <v>0</v>
      </c>
      <c r="AF49" s="27">
        <v>5</v>
      </c>
      <c r="AG49" s="17">
        <v>0</v>
      </c>
      <c r="AH49" s="18">
        <v>0</v>
      </c>
      <c r="AI49" s="11">
        <v>0.25</v>
      </c>
      <c r="AJ49" s="26">
        <v>0</v>
      </c>
      <c r="AK49" s="15">
        <v>0</v>
      </c>
      <c r="AL49" s="13">
        <v>13</v>
      </c>
      <c r="AM49" s="34">
        <v>10</v>
      </c>
      <c r="AN49" s="13"/>
      <c r="AO49" s="13"/>
      <c r="AP49" s="61">
        <v>2940</v>
      </c>
      <c r="AQ49" s="13" t="str">
        <f t="shared" si="3"/>
        <v>5</v>
      </c>
      <c r="AR49" s="13">
        <v>5</v>
      </c>
      <c r="AS49" s="13">
        <v>5</v>
      </c>
      <c r="AT49" s="42">
        <v>0</v>
      </c>
      <c r="AU49" s="13" t="str">
        <f t="shared" si="4"/>
        <v>5</v>
      </c>
      <c r="AV49" s="209">
        <f t="shared" si="5"/>
        <v>108</v>
      </c>
      <c r="AW49" s="186"/>
    </row>
    <row r="50" spans="1:49" s="1" customFormat="1" ht="24" customHeight="1">
      <c r="A50" s="7" t="s">
        <v>117</v>
      </c>
      <c r="B50" s="8">
        <v>0</v>
      </c>
      <c r="C50" s="8">
        <v>12</v>
      </c>
      <c r="D50" s="8">
        <v>11</v>
      </c>
      <c r="E50" s="8">
        <v>6</v>
      </c>
      <c r="F50" s="8">
        <v>5</v>
      </c>
      <c r="G50" s="8">
        <v>9</v>
      </c>
      <c r="H50" s="8">
        <v>9</v>
      </c>
      <c r="I50" s="9">
        <v>2</v>
      </c>
      <c r="J50" s="10">
        <v>2</v>
      </c>
      <c r="K50" s="13">
        <v>9</v>
      </c>
      <c r="L50" s="13">
        <v>9</v>
      </c>
      <c r="M50" s="11">
        <v>1</v>
      </c>
      <c r="N50" s="26">
        <v>10</v>
      </c>
      <c r="O50" s="39">
        <v>0</v>
      </c>
      <c r="P50" s="13" t="str">
        <f t="shared" si="0"/>
        <v>10</v>
      </c>
      <c r="Q50" s="39">
        <v>0</v>
      </c>
      <c r="R50" s="13" t="str">
        <f t="shared" si="1"/>
        <v>10</v>
      </c>
      <c r="S50" s="11">
        <v>1</v>
      </c>
      <c r="T50" s="26">
        <v>10</v>
      </c>
      <c r="U50" s="15">
        <v>0</v>
      </c>
      <c r="V50" s="11">
        <v>0.55555555555555558</v>
      </c>
      <c r="W50" s="26">
        <v>10</v>
      </c>
      <c r="X50" s="15">
        <v>0</v>
      </c>
      <c r="Y50" s="39">
        <v>1</v>
      </c>
      <c r="Z50" s="13" t="str">
        <f t="shared" si="2"/>
        <v>10</v>
      </c>
      <c r="AA50" s="11">
        <v>0.83333333333333337</v>
      </c>
      <c r="AB50" s="26">
        <v>7.5</v>
      </c>
      <c r="AC50" s="15">
        <v>0</v>
      </c>
      <c r="AD50" s="13">
        <v>2</v>
      </c>
      <c r="AE50" s="15">
        <v>0</v>
      </c>
      <c r="AF50" s="27">
        <v>5</v>
      </c>
      <c r="AG50" s="17">
        <v>0.2</v>
      </c>
      <c r="AH50" s="18">
        <v>1</v>
      </c>
      <c r="AI50" s="11">
        <v>0.5</v>
      </c>
      <c r="AJ50" s="26">
        <v>10</v>
      </c>
      <c r="AK50" s="15">
        <v>0</v>
      </c>
      <c r="AL50" s="13">
        <v>9</v>
      </c>
      <c r="AM50" s="13">
        <v>6</v>
      </c>
      <c r="AN50" s="13"/>
      <c r="AO50" s="13"/>
      <c r="AP50" s="61">
        <v>4322</v>
      </c>
      <c r="AQ50" s="13" t="str">
        <f t="shared" si="3"/>
        <v>5</v>
      </c>
      <c r="AR50" s="13">
        <v>0</v>
      </c>
      <c r="AS50" s="13">
        <v>5</v>
      </c>
      <c r="AT50" s="42">
        <v>0.58299999999999996</v>
      </c>
      <c r="AU50" s="13" t="str">
        <f t="shared" si="4"/>
        <v>0</v>
      </c>
      <c r="AV50" s="209">
        <f t="shared" si="5"/>
        <v>108.5</v>
      </c>
      <c r="AW50" s="186"/>
    </row>
    <row r="51" spans="1:49" s="1" customFormat="1" ht="13.5" customHeight="1">
      <c r="A51" s="7" t="s">
        <v>118</v>
      </c>
      <c r="B51" s="8">
        <v>0</v>
      </c>
      <c r="C51" s="8">
        <v>38</v>
      </c>
      <c r="D51" s="8">
        <v>38</v>
      </c>
      <c r="E51" s="8">
        <v>8</v>
      </c>
      <c r="F51" s="8">
        <v>8</v>
      </c>
      <c r="G51" s="8">
        <v>32</v>
      </c>
      <c r="H51" s="8">
        <v>32</v>
      </c>
      <c r="I51" s="9">
        <v>7</v>
      </c>
      <c r="J51" s="10">
        <v>7</v>
      </c>
      <c r="K51" s="13">
        <v>30</v>
      </c>
      <c r="L51" s="13">
        <v>32</v>
      </c>
      <c r="M51" s="11">
        <v>0.9375</v>
      </c>
      <c r="N51" s="26">
        <v>10</v>
      </c>
      <c r="O51" s="41">
        <v>0</v>
      </c>
      <c r="P51" s="13" t="str">
        <f t="shared" si="0"/>
        <v>10</v>
      </c>
      <c r="Q51" s="41">
        <v>0</v>
      </c>
      <c r="R51" s="13" t="str">
        <f t="shared" si="1"/>
        <v>10</v>
      </c>
      <c r="S51" s="11">
        <v>1</v>
      </c>
      <c r="T51" s="26">
        <v>10</v>
      </c>
      <c r="U51" s="15">
        <v>0</v>
      </c>
      <c r="V51" s="11">
        <v>0.65625</v>
      </c>
      <c r="W51" s="26">
        <v>10</v>
      </c>
      <c r="X51" s="15">
        <v>0</v>
      </c>
      <c r="Y51" s="39">
        <v>1.52</v>
      </c>
      <c r="Z51" s="13" t="str">
        <f t="shared" si="2"/>
        <v>10</v>
      </c>
      <c r="AA51" s="11">
        <v>1</v>
      </c>
      <c r="AB51" s="26">
        <v>10</v>
      </c>
      <c r="AC51" s="15">
        <v>0</v>
      </c>
      <c r="AD51" s="13">
        <v>1</v>
      </c>
      <c r="AE51" s="15">
        <v>0</v>
      </c>
      <c r="AF51" s="27">
        <v>2</v>
      </c>
      <c r="AG51" s="17">
        <v>0.125</v>
      </c>
      <c r="AH51" s="18">
        <v>0</v>
      </c>
      <c r="AI51" s="11">
        <v>0.5</v>
      </c>
      <c r="AJ51" s="26">
        <v>10</v>
      </c>
      <c r="AK51" s="15">
        <v>0</v>
      </c>
      <c r="AL51" s="13">
        <v>10</v>
      </c>
      <c r="AM51" s="13">
        <v>8</v>
      </c>
      <c r="AN51" s="13"/>
      <c r="AO51" s="13"/>
      <c r="AP51" s="61">
        <v>9401</v>
      </c>
      <c r="AQ51" s="13" t="str">
        <f t="shared" si="3"/>
        <v>2</v>
      </c>
      <c r="AR51" s="13">
        <v>5</v>
      </c>
      <c r="AS51" s="13">
        <v>5</v>
      </c>
      <c r="AT51" s="42">
        <v>0.36799999999999999</v>
      </c>
      <c r="AU51" s="13" t="str">
        <f t="shared" si="4"/>
        <v>0</v>
      </c>
      <c r="AV51" s="209">
        <f t="shared" si="5"/>
        <v>112</v>
      </c>
      <c r="AW51" s="186"/>
    </row>
    <row r="52" spans="1:49" s="1" customFormat="1" ht="24" customHeight="1">
      <c r="A52" s="7" t="s">
        <v>119</v>
      </c>
      <c r="B52" s="8">
        <v>0</v>
      </c>
      <c r="C52" s="8">
        <v>4</v>
      </c>
      <c r="D52" s="8">
        <v>4</v>
      </c>
      <c r="E52" s="44">
        <v>0</v>
      </c>
      <c r="F52" s="44">
        <v>0</v>
      </c>
      <c r="G52" s="8">
        <v>4</v>
      </c>
      <c r="H52" s="8">
        <v>4</v>
      </c>
      <c r="I52" s="25">
        <v>0</v>
      </c>
      <c r="J52" s="10">
        <v>0</v>
      </c>
      <c r="K52" s="13">
        <v>4</v>
      </c>
      <c r="L52" s="13">
        <v>4</v>
      </c>
      <c r="M52" s="11">
        <v>1</v>
      </c>
      <c r="N52" s="26">
        <v>10</v>
      </c>
      <c r="O52" s="41">
        <v>0</v>
      </c>
      <c r="P52" s="13" t="str">
        <f t="shared" si="0"/>
        <v>10</v>
      </c>
      <c r="Q52" s="41">
        <v>0</v>
      </c>
      <c r="R52" s="13" t="str">
        <f t="shared" si="1"/>
        <v>10</v>
      </c>
      <c r="S52" s="11" t="s">
        <v>160</v>
      </c>
      <c r="T52" s="12" t="s">
        <v>161</v>
      </c>
      <c r="U52" s="15">
        <v>0</v>
      </c>
      <c r="V52" s="11">
        <v>0.25</v>
      </c>
      <c r="W52" s="26">
        <v>5</v>
      </c>
      <c r="X52" s="15">
        <v>0</v>
      </c>
      <c r="Y52" s="39">
        <v>1</v>
      </c>
      <c r="Z52" s="13" t="str">
        <f t="shared" si="2"/>
        <v>10</v>
      </c>
      <c r="AA52" s="11" t="s">
        <v>160</v>
      </c>
      <c r="AB52" s="12" t="s">
        <v>161</v>
      </c>
      <c r="AC52" s="15">
        <v>0</v>
      </c>
      <c r="AD52" s="13" t="s">
        <v>160</v>
      </c>
      <c r="AE52" s="15">
        <v>0</v>
      </c>
      <c r="AF52" s="16" t="s">
        <v>161</v>
      </c>
      <c r="AG52" s="17" t="s">
        <v>160</v>
      </c>
      <c r="AH52" s="18">
        <v>5</v>
      </c>
      <c r="AI52" s="11" t="s">
        <v>160</v>
      </c>
      <c r="AJ52" s="12" t="s">
        <v>161</v>
      </c>
      <c r="AK52" s="15">
        <v>0</v>
      </c>
      <c r="AL52" s="13">
        <v>11</v>
      </c>
      <c r="AM52" s="13">
        <v>6</v>
      </c>
      <c r="AN52" s="13"/>
      <c r="AO52" s="13"/>
      <c r="AP52" s="61">
        <v>3271</v>
      </c>
      <c r="AQ52" s="13" t="str">
        <f t="shared" si="3"/>
        <v>5</v>
      </c>
      <c r="AR52" s="13">
        <v>5</v>
      </c>
      <c r="AS52" s="13">
        <v>5</v>
      </c>
      <c r="AT52" s="179">
        <v>0</v>
      </c>
      <c r="AU52" s="180" t="str">
        <f t="shared" si="4"/>
        <v>5</v>
      </c>
      <c r="AV52" s="210">
        <f t="shared" si="5"/>
        <v>127</v>
      </c>
      <c r="AW52" s="186"/>
    </row>
    <row r="53" spans="1:49" s="1" customFormat="1" ht="24" customHeight="1">
      <c r="A53" s="7" t="s">
        <v>120</v>
      </c>
      <c r="B53" s="44">
        <v>1</v>
      </c>
      <c r="C53" s="8">
        <v>71</v>
      </c>
      <c r="D53" s="8">
        <v>67</v>
      </c>
      <c r="E53" s="8">
        <v>14</v>
      </c>
      <c r="F53" s="8">
        <v>14</v>
      </c>
      <c r="G53" s="8">
        <v>66</v>
      </c>
      <c r="H53" s="8">
        <v>62</v>
      </c>
      <c r="I53" s="9">
        <v>7</v>
      </c>
      <c r="J53" s="10">
        <v>7</v>
      </c>
      <c r="K53" s="13">
        <v>63</v>
      </c>
      <c r="L53" s="13">
        <v>66</v>
      </c>
      <c r="M53" s="11">
        <v>0.95454545454545459</v>
      </c>
      <c r="N53" s="26">
        <v>10</v>
      </c>
      <c r="O53" s="41">
        <v>0</v>
      </c>
      <c r="P53" s="13" t="str">
        <f t="shared" si="0"/>
        <v>10</v>
      </c>
      <c r="Q53" s="41">
        <v>0</v>
      </c>
      <c r="R53" s="13" t="str">
        <f t="shared" si="1"/>
        <v>10</v>
      </c>
      <c r="S53" s="11">
        <v>1</v>
      </c>
      <c r="T53" s="26">
        <v>10</v>
      </c>
      <c r="U53" s="15">
        <v>0</v>
      </c>
      <c r="V53" s="11">
        <v>0.5161290322580645</v>
      </c>
      <c r="W53" s="26">
        <v>10</v>
      </c>
      <c r="X53" s="15">
        <v>0</v>
      </c>
      <c r="Y53" s="39">
        <v>1.18</v>
      </c>
      <c r="Z53" s="13" t="str">
        <f t="shared" si="2"/>
        <v>10</v>
      </c>
      <c r="AA53" s="11">
        <v>1</v>
      </c>
      <c r="AB53" s="26">
        <v>10</v>
      </c>
      <c r="AC53" s="15">
        <v>0</v>
      </c>
      <c r="AD53" s="13">
        <v>2</v>
      </c>
      <c r="AE53" s="15">
        <v>0</v>
      </c>
      <c r="AF53" s="27">
        <v>5</v>
      </c>
      <c r="AG53" s="17">
        <v>0.42857142857142855</v>
      </c>
      <c r="AH53" s="18">
        <v>2</v>
      </c>
      <c r="AI53" s="11">
        <v>0.42857142857142855</v>
      </c>
      <c r="AJ53" s="26">
        <v>10</v>
      </c>
      <c r="AK53" s="15">
        <v>0</v>
      </c>
      <c r="AL53" s="13">
        <v>15</v>
      </c>
      <c r="AM53" s="34">
        <v>10</v>
      </c>
      <c r="AN53" s="13"/>
      <c r="AO53" s="13"/>
      <c r="AP53" s="61">
        <v>6849</v>
      </c>
      <c r="AQ53" s="13" t="str">
        <f t="shared" si="3"/>
        <v>5</v>
      </c>
      <c r="AR53" s="13">
        <v>0</v>
      </c>
      <c r="AS53" s="13">
        <v>5</v>
      </c>
      <c r="AT53" s="179">
        <v>0</v>
      </c>
      <c r="AU53" s="180" t="str">
        <f t="shared" si="4"/>
        <v>5</v>
      </c>
      <c r="AV53" s="210">
        <f t="shared" si="5"/>
        <v>127</v>
      </c>
      <c r="AW53" s="186"/>
    </row>
    <row r="54" spans="1:49" s="1" customFormat="1" ht="40" customHeight="1">
      <c r="A54" s="7" t="s">
        <v>121</v>
      </c>
      <c r="B54" s="8">
        <v>0</v>
      </c>
      <c r="C54" s="8">
        <v>17</v>
      </c>
      <c r="D54" s="8">
        <v>14</v>
      </c>
      <c r="E54" s="8">
        <v>7</v>
      </c>
      <c r="F54" s="8">
        <v>6</v>
      </c>
      <c r="G54" s="8">
        <v>16</v>
      </c>
      <c r="H54" s="8">
        <v>13</v>
      </c>
      <c r="I54" s="9">
        <v>3</v>
      </c>
      <c r="J54" s="10">
        <v>3</v>
      </c>
      <c r="K54" s="13">
        <v>13</v>
      </c>
      <c r="L54" s="13">
        <v>16</v>
      </c>
      <c r="M54" s="11">
        <v>0.8125</v>
      </c>
      <c r="N54" s="26">
        <v>5</v>
      </c>
      <c r="O54" s="39">
        <v>0</v>
      </c>
      <c r="P54" s="13" t="str">
        <f t="shared" si="0"/>
        <v>10</v>
      </c>
      <c r="Q54" s="39">
        <v>0.5</v>
      </c>
      <c r="R54" s="13" t="str">
        <f t="shared" si="1"/>
        <v>0</v>
      </c>
      <c r="S54" s="11">
        <v>1</v>
      </c>
      <c r="T54" s="26">
        <v>10</v>
      </c>
      <c r="U54" s="15">
        <v>0</v>
      </c>
      <c r="V54" s="11">
        <v>0.15384615384615385</v>
      </c>
      <c r="W54" s="26">
        <v>0</v>
      </c>
      <c r="X54" s="15">
        <v>0</v>
      </c>
      <c r="Y54" s="39">
        <v>1.3</v>
      </c>
      <c r="Z54" s="13" t="str">
        <f t="shared" si="2"/>
        <v>10</v>
      </c>
      <c r="AA54" s="11">
        <v>0.8571428571428571</v>
      </c>
      <c r="AB54" s="26">
        <v>10</v>
      </c>
      <c r="AC54" s="15">
        <v>0</v>
      </c>
      <c r="AD54" s="13">
        <v>2</v>
      </c>
      <c r="AE54" s="15">
        <v>0</v>
      </c>
      <c r="AF54" s="27">
        <v>5</v>
      </c>
      <c r="AG54" s="17">
        <v>0</v>
      </c>
      <c r="AH54" s="18">
        <v>0</v>
      </c>
      <c r="AI54" s="11">
        <v>0.5714285714285714</v>
      </c>
      <c r="AJ54" s="26">
        <v>10</v>
      </c>
      <c r="AK54" s="15">
        <v>0</v>
      </c>
      <c r="AL54" s="190">
        <v>10</v>
      </c>
      <c r="AM54" s="190">
        <v>7</v>
      </c>
      <c r="AN54" s="13"/>
      <c r="AO54" s="13"/>
      <c r="AP54" s="61">
        <v>5794</v>
      </c>
      <c r="AQ54" s="13" t="str">
        <f t="shared" si="3"/>
        <v>5</v>
      </c>
      <c r="AR54" s="13">
        <v>0</v>
      </c>
      <c r="AS54" s="13">
        <v>5</v>
      </c>
      <c r="AT54" s="42">
        <v>5.8999999999999997E-2</v>
      </c>
      <c r="AU54" s="13" t="str">
        <f t="shared" si="4"/>
        <v>2</v>
      </c>
      <c r="AV54" s="210">
        <f t="shared" si="5"/>
        <v>89</v>
      </c>
      <c r="AW54" s="184" t="s">
        <v>791</v>
      </c>
    </row>
    <row r="55" spans="1:49" s="1" customFormat="1" ht="40" customHeight="1">
      <c r="A55" s="7" t="s">
        <v>122</v>
      </c>
      <c r="B55" s="8">
        <v>0</v>
      </c>
      <c r="C55" s="8">
        <v>32</v>
      </c>
      <c r="D55" s="8">
        <v>29</v>
      </c>
      <c r="E55" s="8">
        <v>9</v>
      </c>
      <c r="F55" s="8">
        <v>8</v>
      </c>
      <c r="G55" s="8">
        <v>29</v>
      </c>
      <c r="H55" s="8">
        <v>26</v>
      </c>
      <c r="I55" s="9">
        <v>3</v>
      </c>
      <c r="J55" s="10">
        <v>3</v>
      </c>
      <c r="K55" s="13">
        <v>28</v>
      </c>
      <c r="L55" s="13">
        <v>29</v>
      </c>
      <c r="M55" s="11">
        <v>0.96551724137931039</v>
      </c>
      <c r="N55" s="26">
        <v>10</v>
      </c>
      <c r="O55" s="39">
        <v>0</v>
      </c>
      <c r="P55" s="13" t="str">
        <f t="shared" si="0"/>
        <v>10</v>
      </c>
      <c r="Q55" s="39">
        <v>0</v>
      </c>
      <c r="R55" s="13" t="str">
        <f t="shared" si="1"/>
        <v>10</v>
      </c>
      <c r="S55" s="11">
        <v>1</v>
      </c>
      <c r="T55" s="26">
        <v>10</v>
      </c>
      <c r="U55" s="15">
        <v>0</v>
      </c>
      <c r="V55" s="11">
        <v>0.30769230769230771</v>
      </c>
      <c r="W55" s="26">
        <v>10</v>
      </c>
      <c r="X55" s="15">
        <v>0</v>
      </c>
      <c r="Y55" s="39">
        <v>1.2</v>
      </c>
      <c r="Z55" s="13" t="str">
        <f t="shared" si="2"/>
        <v>10</v>
      </c>
      <c r="AA55" s="11">
        <v>1</v>
      </c>
      <c r="AB55" s="26">
        <v>10</v>
      </c>
      <c r="AC55" s="15">
        <v>0</v>
      </c>
      <c r="AD55" s="13">
        <v>2</v>
      </c>
      <c r="AE55" s="15">
        <v>0</v>
      </c>
      <c r="AF55" s="27">
        <v>5</v>
      </c>
      <c r="AG55" s="17">
        <v>0.125</v>
      </c>
      <c r="AH55" s="18">
        <v>0</v>
      </c>
      <c r="AI55" s="11">
        <v>0.77777777777777779</v>
      </c>
      <c r="AJ55" s="26">
        <v>10</v>
      </c>
      <c r="AK55" s="15">
        <v>0</v>
      </c>
      <c r="AL55" s="190">
        <v>10</v>
      </c>
      <c r="AM55" s="190">
        <v>7</v>
      </c>
      <c r="AN55" s="13"/>
      <c r="AO55" s="13"/>
      <c r="AP55" s="61">
        <v>4957</v>
      </c>
      <c r="AQ55" s="13" t="str">
        <f t="shared" si="3"/>
        <v>5</v>
      </c>
      <c r="AR55" s="13">
        <v>0</v>
      </c>
      <c r="AS55" s="13">
        <v>5</v>
      </c>
      <c r="AT55" s="179">
        <v>0.03</v>
      </c>
      <c r="AU55" s="180" t="str">
        <f t="shared" si="4"/>
        <v>3</v>
      </c>
      <c r="AV55" s="210">
        <f t="shared" si="5"/>
        <v>115</v>
      </c>
      <c r="AW55" s="184" t="s">
        <v>791</v>
      </c>
    </row>
    <row r="56" spans="1:49" s="1" customFormat="1" ht="24" customHeight="1">
      <c r="A56" s="98" t="s">
        <v>123</v>
      </c>
      <c r="B56" s="13">
        <v>1</v>
      </c>
      <c r="C56" s="100">
        <v>19</v>
      </c>
      <c r="D56" s="100">
        <v>19</v>
      </c>
      <c r="E56" s="100">
        <v>5</v>
      </c>
      <c r="F56" s="100">
        <v>5</v>
      </c>
      <c r="G56" s="100">
        <v>9</v>
      </c>
      <c r="H56" s="100">
        <v>9</v>
      </c>
      <c r="I56" s="100">
        <v>1</v>
      </c>
      <c r="J56" s="100">
        <v>1</v>
      </c>
      <c r="K56" s="13">
        <v>9</v>
      </c>
      <c r="L56" s="13">
        <v>9</v>
      </c>
      <c r="M56" s="11">
        <v>1</v>
      </c>
      <c r="N56" s="26">
        <v>10</v>
      </c>
      <c r="O56" s="39">
        <v>0</v>
      </c>
      <c r="P56" s="13" t="str">
        <f t="shared" si="0"/>
        <v>10</v>
      </c>
      <c r="Q56" s="39">
        <v>0.25</v>
      </c>
      <c r="R56" s="13" t="str">
        <f t="shared" si="1"/>
        <v>0</v>
      </c>
      <c r="S56" s="11" t="s">
        <v>160</v>
      </c>
      <c r="T56" s="26">
        <v>10</v>
      </c>
      <c r="U56" s="15">
        <v>0</v>
      </c>
      <c r="V56" s="11">
        <v>0.22222222222222221</v>
      </c>
      <c r="W56" s="26">
        <v>0</v>
      </c>
      <c r="X56" s="15">
        <v>0</v>
      </c>
      <c r="Y56" s="39">
        <v>0.57999999999999996</v>
      </c>
      <c r="Z56" s="13" t="str">
        <f t="shared" si="2"/>
        <v>0</v>
      </c>
      <c r="AA56" s="11">
        <v>0.2</v>
      </c>
      <c r="AB56" s="26">
        <v>0</v>
      </c>
      <c r="AC56" s="15">
        <v>0</v>
      </c>
      <c r="AD56" s="13">
        <v>2</v>
      </c>
      <c r="AE56" s="15">
        <v>0</v>
      </c>
      <c r="AF56" s="27">
        <v>5</v>
      </c>
      <c r="AG56" s="17">
        <v>0.4</v>
      </c>
      <c r="AH56" s="18">
        <v>2</v>
      </c>
      <c r="AI56" s="11">
        <v>0.8</v>
      </c>
      <c r="AJ56" s="26">
        <v>10</v>
      </c>
      <c r="AK56" s="15">
        <v>0</v>
      </c>
      <c r="AL56" s="13">
        <v>5</v>
      </c>
      <c r="AM56" s="13">
        <v>6</v>
      </c>
      <c r="AN56" s="13"/>
      <c r="AO56" s="13"/>
      <c r="AP56" s="61">
        <v>10676</v>
      </c>
      <c r="AQ56" s="13" t="str">
        <f t="shared" si="3"/>
        <v>2</v>
      </c>
      <c r="AR56" s="13">
        <v>5</v>
      </c>
      <c r="AS56" s="13">
        <v>5</v>
      </c>
      <c r="AT56" s="42">
        <v>0.158</v>
      </c>
      <c r="AU56" s="13" t="str">
        <f t="shared" si="4"/>
        <v>0</v>
      </c>
      <c r="AV56" s="209">
        <f>AU56+AS56+AR56+AQ56+AO56+AM56+AN56+AL56+AJ56+AH56+AF56+AB56+Z56+W56+T56+R56+P56+N56</f>
        <v>70</v>
      </c>
      <c r="AW56" s="186"/>
    </row>
    <row r="57" spans="1:49" s="1" customFormat="1" ht="13.5" customHeight="1">
      <c r="A57" s="98" t="s">
        <v>246</v>
      </c>
      <c r="B57" s="101">
        <f>B55+B56</f>
        <v>1</v>
      </c>
      <c r="C57" s="101">
        <f t="shared" ref="C57:L57" si="8">C55+C56</f>
        <v>51</v>
      </c>
      <c r="D57" s="101">
        <f t="shared" si="8"/>
        <v>48</v>
      </c>
      <c r="E57" s="101">
        <f t="shared" si="8"/>
        <v>14</v>
      </c>
      <c r="F57" s="101">
        <f t="shared" si="8"/>
        <v>13</v>
      </c>
      <c r="G57" s="101">
        <f t="shared" si="8"/>
        <v>38</v>
      </c>
      <c r="H57" s="101">
        <f t="shared" si="8"/>
        <v>35</v>
      </c>
      <c r="I57" s="101">
        <f t="shared" si="8"/>
        <v>4</v>
      </c>
      <c r="J57" s="101">
        <f t="shared" si="8"/>
        <v>4</v>
      </c>
      <c r="K57" s="102">
        <f t="shared" si="8"/>
        <v>37</v>
      </c>
      <c r="L57" s="102">
        <f t="shared" si="8"/>
        <v>38</v>
      </c>
      <c r="M57" s="104">
        <f>K57/L57</f>
        <v>0.97368421052631582</v>
      </c>
      <c r="N57" s="102">
        <v>10</v>
      </c>
      <c r="O57" s="105">
        <v>2.7E-2</v>
      </c>
      <c r="P57" s="102">
        <v>10</v>
      </c>
      <c r="Q57" s="105">
        <v>2.7E-2</v>
      </c>
      <c r="R57" s="102">
        <v>10</v>
      </c>
      <c r="S57" s="105">
        <v>0.97199999999999998</v>
      </c>
      <c r="T57" s="53">
        <v>10</v>
      </c>
      <c r="U57" s="54">
        <v>0</v>
      </c>
      <c r="V57" s="105">
        <v>0.377</v>
      </c>
      <c r="W57" s="53">
        <v>10</v>
      </c>
      <c r="X57" s="54">
        <v>0</v>
      </c>
      <c r="Y57" s="40">
        <v>1.1000000000000001</v>
      </c>
      <c r="Z57" s="33" t="str">
        <f t="shared" si="2"/>
        <v>10</v>
      </c>
      <c r="AA57" s="106">
        <v>0.89</v>
      </c>
      <c r="AB57" s="53">
        <v>10</v>
      </c>
      <c r="AC57" s="15">
        <v>0</v>
      </c>
      <c r="AD57" s="13">
        <v>1.5</v>
      </c>
      <c r="AE57" s="15">
        <v>0</v>
      </c>
      <c r="AF57" s="27">
        <v>2</v>
      </c>
      <c r="AG57" s="17">
        <v>0.23</v>
      </c>
      <c r="AH57" s="18">
        <v>1</v>
      </c>
      <c r="AI57" s="11">
        <v>0.44</v>
      </c>
      <c r="AJ57" s="26">
        <v>10</v>
      </c>
      <c r="AK57" s="15">
        <v>0</v>
      </c>
      <c r="AL57" s="13">
        <v>15</v>
      </c>
      <c r="AM57" s="13">
        <v>8</v>
      </c>
      <c r="AN57" s="13"/>
      <c r="AO57" s="13"/>
      <c r="AP57" s="61">
        <v>4684</v>
      </c>
      <c r="AQ57" s="13" t="str">
        <f t="shared" si="3"/>
        <v>5</v>
      </c>
      <c r="AR57" s="13">
        <v>5</v>
      </c>
      <c r="AS57" s="13">
        <v>5</v>
      </c>
      <c r="AT57" s="42">
        <v>0.03</v>
      </c>
      <c r="AU57" s="13" t="str">
        <f t="shared" si="4"/>
        <v>3</v>
      </c>
      <c r="AV57" s="209">
        <f>AU57+AS57+AR57+AQ57+AO57+AM57+AN57+AL57+AJ57+AH57+AF57+AB57+Z57+W57+T57+R57+P57+N57</f>
        <v>124</v>
      </c>
      <c r="AW57" s="186"/>
    </row>
    <row r="58" spans="1:49" s="1" customFormat="1" ht="24" customHeight="1">
      <c r="A58" s="7" t="s">
        <v>126</v>
      </c>
      <c r="B58" s="8">
        <v>0</v>
      </c>
      <c r="C58" s="8">
        <v>101</v>
      </c>
      <c r="D58" s="8">
        <v>40</v>
      </c>
      <c r="E58" s="8">
        <v>17</v>
      </c>
      <c r="F58" s="8">
        <v>17</v>
      </c>
      <c r="G58" s="8">
        <v>88</v>
      </c>
      <c r="H58" s="8">
        <v>35</v>
      </c>
      <c r="I58" s="9">
        <v>27</v>
      </c>
      <c r="J58" s="10">
        <v>15</v>
      </c>
      <c r="K58" s="13">
        <v>86</v>
      </c>
      <c r="L58" s="13">
        <v>88</v>
      </c>
      <c r="M58" s="11">
        <v>0.97727272727272729</v>
      </c>
      <c r="N58" s="26">
        <v>10</v>
      </c>
      <c r="O58" s="39">
        <v>0</v>
      </c>
      <c r="P58" s="13" t="str">
        <f t="shared" si="0"/>
        <v>10</v>
      </c>
      <c r="Q58" s="39">
        <v>0</v>
      </c>
      <c r="R58" s="13" t="str">
        <f t="shared" si="1"/>
        <v>10</v>
      </c>
      <c r="S58" s="11">
        <v>1</v>
      </c>
      <c r="T58" s="26">
        <v>10</v>
      </c>
      <c r="U58" s="15">
        <v>0</v>
      </c>
      <c r="V58" s="11">
        <v>0.42857142857142855</v>
      </c>
      <c r="W58" s="26">
        <v>10</v>
      </c>
      <c r="X58" s="15">
        <v>0</v>
      </c>
      <c r="Y58" s="39">
        <v>0.73</v>
      </c>
      <c r="Z58" s="13" t="str">
        <f t="shared" si="2"/>
        <v>0</v>
      </c>
      <c r="AA58" s="11">
        <v>0.94117647058823528</v>
      </c>
      <c r="AB58" s="26">
        <v>10</v>
      </c>
      <c r="AC58" s="15">
        <v>0</v>
      </c>
      <c r="AD58" s="13">
        <v>2</v>
      </c>
      <c r="AE58" s="15">
        <v>0</v>
      </c>
      <c r="AF58" s="27">
        <v>5</v>
      </c>
      <c r="AG58" s="17">
        <v>0.23529411764705882</v>
      </c>
      <c r="AH58" s="18">
        <v>1</v>
      </c>
      <c r="AI58" s="11">
        <v>0.70588235294117652</v>
      </c>
      <c r="AJ58" s="26">
        <v>10</v>
      </c>
      <c r="AK58" s="15">
        <v>0</v>
      </c>
      <c r="AL58" s="13">
        <v>15</v>
      </c>
      <c r="AM58" s="13">
        <v>8</v>
      </c>
      <c r="AN58" s="13"/>
      <c r="AO58" s="13"/>
      <c r="AP58" s="61">
        <v>2481</v>
      </c>
      <c r="AQ58" s="13" t="str">
        <f t="shared" si="3"/>
        <v>5</v>
      </c>
      <c r="AR58" s="13">
        <v>5</v>
      </c>
      <c r="AS58" s="13">
        <v>5</v>
      </c>
      <c r="AT58" s="179">
        <v>0.02</v>
      </c>
      <c r="AU58" s="180" t="str">
        <f t="shared" si="4"/>
        <v>4</v>
      </c>
      <c r="AV58" s="209">
        <f t="shared" si="5"/>
        <v>118</v>
      </c>
      <c r="AW58" s="186"/>
    </row>
    <row r="59" spans="1:49" s="1" customFormat="1" ht="24" customHeight="1">
      <c r="A59" s="7" t="s">
        <v>127</v>
      </c>
      <c r="B59" s="8">
        <v>2</v>
      </c>
      <c r="C59" s="8">
        <v>11</v>
      </c>
      <c r="D59" s="8">
        <v>11</v>
      </c>
      <c r="E59" s="8">
        <v>4</v>
      </c>
      <c r="F59" s="8">
        <v>4</v>
      </c>
      <c r="G59" s="8">
        <v>11</v>
      </c>
      <c r="H59" s="8">
        <v>11</v>
      </c>
      <c r="I59" s="9">
        <v>4</v>
      </c>
      <c r="J59" s="10">
        <v>4</v>
      </c>
      <c r="K59" s="13">
        <v>9</v>
      </c>
      <c r="L59" s="13">
        <v>11</v>
      </c>
      <c r="M59" s="11">
        <v>0.81818181818181823</v>
      </c>
      <c r="N59" s="26">
        <v>5</v>
      </c>
      <c r="O59" s="39">
        <v>0</v>
      </c>
      <c r="P59" s="13" t="str">
        <f t="shared" si="0"/>
        <v>10</v>
      </c>
      <c r="Q59" s="39">
        <v>0</v>
      </c>
      <c r="R59" s="13" t="str">
        <f t="shared" si="1"/>
        <v>10</v>
      </c>
      <c r="S59" s="11">
        <v>1</v>
      </c>
      <c r="T59" s="26">
        <v>10</v>
      </c>
      <c r="U59" s="15">
        <v>0</v>
      </c>
      <c r="V59" s="11">
        <v>0.36363636363636365</v>
      </c>
      <c r="W59" s="26">
        <v>10</v>
      </c>
      <c r="X59" s="15">
        <v>0</v>
      </c>
      <c r="Y59" s="39">
        <v>0.77</v>
      </c>
      <c r="Z59" s="13" t="str">
        <f t="shared" si="2"/>
        <v>0</v>
      </c>
      <c r="AA59" s="11">
        <v>1</v>
      </c>
      <c r="AB59" s="26">
        <v>10</v>
      </c>
      <c r="AC59" s="15">
        <v>0</v>
      </c>
      <c r="AD59" s="13">
        <v>4.5</v>
      </c>
      <c r="AE59" s="15">
        <v>0</v>
      </c>
      <c r="AF59" s="27">
        <v>8</v>
      </c>
      <c r="AG59" s="17">
        <v>0.5</v>
      </c>
      <c r="AH59" s="18">
        <v>3</v>
      </c>
      <c r="AI59" s="11">
        <v>0</v>
      </c>
      <c r="AJ59" s="26">
        <v>0</v>
      </c>
      <c r="AK59" s="15">
        <v>0</v>
      </c>
      <c r="AL59" s="13">
        <v>10</v>
      </c>
      <c r="AM59" s="13">
        <v>8</v>
      </c>
      <c r="AN59" s="13"/>
      <c r="AO59" s="13"/>
      <c r="AP59" s="61">
        <v>11151</v>
      </c>
      <c r="AQ59" s="13" t="str">
        <f t="shared" si="3"/>
        <v>2</v>
      </c>
      <c r="AR59" s="13">
        <v>5</v>
      </c>
      <c r="AS59" s="13">
        <v>5</v>
      </c>
      <c r="AT59" s="42">
        <v>0</v>
      </c>
      <c r="AU59" s="13" t="str">
        <f t="shared" si="4"/>
        <v>5</v>
      </c>
      <c r="AV59" s="209">
        <f t="shared" si="5"/>
        <v>101</v>
      </c>
      <c r="AW59" s="186"/>
    </row>
    <row r="60" spans="1:49" s="1" customFormat="1" ht="24" customHeight="1">
      <c r="A60" s="98" t="s">
        <v>261</v>
      </c>
      <c r="B60" s="100">
        <v>0</v>
      </c>
      <c r="C60" s="100">
        <v>37</v>
      </c>
      <c r="D60" s="100">
        <v>37</v>
      </c>
      <c r="E60" s="100">
        <v>5</v>
      </c>
      <c r="F60" s="100">
        <v>5</v>
      </c>
      <c r="G60" s="100">
        <v>36</v>
      </c>
      <c r="H60" s="100">
        <v>36</v>
      </c>
      <c r="I60" s="100">
        <v>5</v>
      </c>
      <c r="J60" s="100">
        <v>5</v>
      </c>
      <c r="K60" s="13">
        <v>36</v>
      </c>
      <c r="L60" s="13">
        <v>36</v>
      </c>
      <c r="M60" s="99">
        <v>0.99</v>
      </c>
      <c r="N60" s="26">
        <v>10</v>
      </c>
      <c r="O60" s="39">
        <v>5.2999999999999999E-2</v>
      </c>
      <c r="P60" s="13" t="str">
        <f t="shared" si="0"/>
        <v>5</v>
      </c>
      <c r="Q60" s="39">
        <v>0</v>
      </c>
      <c r="R60" s="13" t="str">
        <f t="shared" si="1"/>
        <v>10</v>
      </c>
      <c r="S60" s="11">
        <v>0.97</v>
      </c>
      <c r="T60" s="26">
        <v>10</v>
      </c>
      <c r="U60" s="15">
        <v>0</v>
      </c>
      <c r="V60" s="11">
        <v>0.35499999999999998</v>
      </c>
      <c r="W60" s="26">
        <v>10</v>
      </c>
      <c r="X60" s="15">
        <v>0</v>
      </c>
      <c r="Y60" s="39">
        <v>1</v>
      </c>
      <c r="Z60" s="13" t="str">
        <f t="shared" si="2"/>
        <v>10</v>
      </c>
      <c r="AA60" s="11">
        <v>0.94699999999999995</v>
      </c>
      <c r="AB60" s="26">
        <v>10</v>
      </c>
      <c r="AC60" s="15">
        <v>0</v>
      </c>
      <c r="AD60" s="13">
        <v>4</v>
      </c>
      <c r="AE60" s="15">
        <v>0</v>
      </c>
      <c r="AF60" s="27">
        <v>8</v>
      </c>
      <c r="AG60" s="17">
        <v>0.4</v>
      </c>
      <c r="AH60" s="18">
        <v>2</v>
      </c>
      <c r="AI60" s="11">
        <v>0.58799999999999997</v>
      </c>
      <c r="AJ60" s="26">
        <v>10</v>
      </c>
      <c r="AK60" s="15">
        <v>0</v>
      </c>
      <c r="AL60" s="13">
        <v>10</v>
      </c>
      <c r="AM60" s="13">
        <v>8</v>
      </c>
      <c r="AN60" s="13"/>
      <c r="AO60" s="13"/>
      <c r="AP60" s="61">
        <v>4210</v>
      </c>
      <c r="AQ60" s="13" t="str">
        <f t="shared" si="3"/>
        <v>5</v>
      </c>
      <c r="AR60" s="13">
        <v>5</v>
      </c>
      <c r="AS60" s="13">
        <v>5</v>
      </c>
      <c r="AT60" s="42">
        <v>8.9999999999999993E-3</v>
      </c>
      <c r="AU60" s="13" t="str">
        <f t="shared" si="4"/>
        <v>4</v>
      </c>
      <c r="AV60" s="209">
        <f>AU60+AS60+AR60+AQ60+AO60+AM60+AN60+AL60+AJ60+AH60+AF60+AB60+Z60+W60+T60+R60+P60+N60</f>
        <v>122</v>
      </c>
      <c r="AW60" s="186"/>
    </row>
    <row r="61" spans="1:49" s="1" customFormat="1" ht="24" customHeight="1">
      <c r="A61" s="7" t="s">
        <v>132</v>
      </c>
      <c r="B61" s="8">
        <v>0</v>
      </c>
      <c r="C61" s="8">
        <v>35</v>
      </c>
      <c r="D61" s="8">
        <v>26</v>
      </c>
      <c r="E61" s="8">
        <v>13</v>
      </c>
      <c r="F61" s="8">
        <v>13</v>
      </c>
      <c r="G61" s="8">
        <v>20</v>
      </c>
      <c r="H61" s="8">
        <v>12</v>
      </c>
      <c r="I61" s="9">
        <v>5</v>
      </c>
      <c r="J61" s="10">
        <v>3</v>
      </c>
      <c r="K61" s="13">
        <v>19</v>
      </c>
      <c r="L61" s="13">
        <v>20</v>
      </c>
      <c r="M61" s="11">
        <v>0.95</v>
      </c>
      <c r="N61" s="26">
        <v>10</v>
      </c>
      <c r="O61" s="39">
        <v>0</v>
      </c>
      <c r="P61" s="13" t="str">
        <f t="shared" ref="P61:P69" si="9">IF(O61&lt;=2%,"10",IF(O61&lt;=4%,"7.5",IF(O61&lt;=6%,"5",IF(O61&gt;6%,"0"))))</f>
        <v>10</v>
      </c>
      <c r="Q61" s="39">
        <v>0</v>
      </c>
      <c r="R61" s="13" t="str">
        <f t="shared" ref="R61:R69" si="10">IF(Q61&lt;=5%,"10",IF(Q61&lt;=8%,"7.5",IF(Q61&lt;=9%,"5",IF(Q61&gt;9%,"0"))))</f>
        <v>10</v>
      </c>
      <c r="S61" s="11">
        <v>1</v>
      </c>
      <c r="T61" s="26">
        <v>10</v>
      </c>
      <c r="U61" s="15">
        <v>0</v>
      </c>
      <c r="V61" s="11">
        <v>0.41666666666666669</v>
      </c>
      <c r="W61" s="26">
        <v>10</v>
      </c>
      <c r="X61" s="15">
        <v>0</v>
      </c>
      <c r="Y61" s="39">
        <v>0.86</v>
      </c>
      <c r="Z61" s="13" t="str">
        <f t="shared" ref="Z61:Z66" si="11">IF(Y61&gt;=90%,"10",IF(Y61&gt;=85%,"7.5",IF(Y61&gt;=80%,"5",IF(Y61&lt;80%,"0"))))</f>
        <v>7.5</v>
      </c>
      <c r="AA61" s="11">
        <v>1</v>
      </c>
      <c r="AB61" s="26">
        <v>10</v>
      </c>
      <c r="AC61" s="15">
        <v>0</v>
      </c>
      <c r="AD61" s="13">
        <v>2</v>
      </c>
      <c r="AE61" s="15">
        <v>0</v>
      </c>
      <c r="AF61" s="27">
        <v>5</v>
      </c>
      <c r="AG61" s="17">
        <v>0.38461538461538464</v>
      </c>
      <c r="AH61" s="18">
        <v>2</v>
      </c>
      <c r="AI61" s="11">
        <v>0.69230769230769229</v>
      </c>
      <c r="AJ61" s="26">
        <v>10</v>
      </c>
      <c r="AK61" s="15">
        <v>0</v>
      </c>
      <c r="AL61" s="13">
        <v>10</v>
      </c>
      <c r="AM61" s="13">
        <v>10</v>
      </c>
      <c r="AN61" s="13"/>
      <c r="AO61" s="13"/>
      <c r="AP61" s="61">
        <v>9588</v>
      </c>
      <c r="AQ61" s="13" t="str">
        <f t="shared" ref="AQ61:AQ69" si="12">IF(AP61&lt;=8000,"5",IF(AP61&lt;=12000,"2",IF(AP61&gt;12000,"0")))</f>
        <v>2</v>
      </c>
      <c r="AR61" s="13">
        <v>0</v>
      </c>
      <c r="AS61" s="13">
        <v>5</v>
      </c>
      <c r="AT61" s="42">
        <v>0</v>
      </c>
      <c r="AU61" s="13" t="str">
        <f t="shared" ref="AU61:AU69" si="13">IF(AT61=0%,"5",IF(AT61&lt;=2%,"4",IF(AT61&lt;=5%,"3",IF(AT61&lt;=8%,"2",IF(AT61&lt;=10%,"1",IF(AT61&gt;10%,"0"))))))</f>
        <v>5</v>
      </c>
      <c r="AV61" s="209">
        <f t="shared" ref="AV61:AV69" si="14">AU61+AS61+AR61+AQ61+AO61+AM61+AN61+AL61+AJ61+AH61+AF61+AB61+Z61+W61+T61+R61+P61+N61</f>
        <v>116.5</v>
      </c>
      <c r="AW61" s="186"/>
    </row>
    <row r="62" spans="1:49" s="1" customFormat="1" ht="24" customHeight="1">
      <c r="A62" s="7" t="s">
        <v>133</v>
      </c>
      <c r="B62" s="8">
        <v>0</v>
      </c>
      <c r="C62" s="8">
        <v>62</v>
      </c>
      <c r="D62" s="8">
        <v>41</v>
      </c>
      <c r="E62" s="8">
        <v>11</v>
      </c>
      <c r="F62" s="8">
        <v>9</v>
      </c>
      <c r="G62" s="8">
        <v>56</v>
      </c>
      <c r="H62" s="8">
        <v>39</v>
      </c>
      <c r="I62" s="9">
        <v>14</v>
      </c>
      <c r="J62" s="10">
        <v>8</v>
      </c>
      <c r="K62" s="13">
        <v>55</v>
      </c>
      <c r="L62" s="13">
        <v>56</v>
      </c>
      <c r="M62" s="11">
        <v>0.9821428571428571</v>
      </c>
      <c r="N62" s="26">
        <v>10</v>
      </c>
      <c r="O62" s="182">
        <v>8.3000000000000004E-2</v>
      </c>
      <c r="P62" s="13" t="str">
        <f t="shared" si="9"/>
        <v>0</v>
      </c>
      <c r="Q62" s="39">
        <v>0</v>
      </c>
      <c r="R62" s="13" t="str">
        <f t="shared" si="10"/>
        <v>10</v>
      </c>
      <c r="S62" s="11">
        <v>0.875</v>
      </c>
      <c r="T62" s="26">
        <v>10</v>
      </c>
      <c r="U62" s="15">
        <v>0</v>
      </c>
      <c r="V62" s="11">
        <v>0.35897435897435898</v>
      </c>
      <c r="W62" s="26">
        <v>10</v>
      </c>
      <c r="X62" s="15">
        <v>0</v>
      </c>
      <c r="Y62" s="39">
        <v>0.84</v>
      </c>
      <c r="Z62" s="13" t="str">
        <f t="shared" si="11"/>
        <v>5</v>
      </c>
      <c r="AA62" s="11">
        <v>1</v>
      </c>
      <c r="AB62" s="26">
        <v>10</v>
      </c>
      <c r="AC62" s="15">
        <v>0</v>
      </c>
      <c r="AD62" s="13">
        <v>2</v>
      </c>
      <c r="AE62" s="15">
        <v>0</v>
      </c>
      <c r="AF62" s="27">
        <v>5</v>
      </c>
      <c r="AG62" s="17">
        <v>0.1111111111111111</v>
      </c>
      <c r="AH62" s="18">
        <v>0</v>
      </c>
      <c r="AI62" s="11">
        <v>0.63636363636363635</v>
      </c>
      <c r="AJ62" s="26">
        <v>10</v>
      </c>
      <c r="AK62" s="15">
        <v>0</v>
      </c>
      <c r="AL62" s="13">
        <v>10</v>
      </c>
      <c r="AM62" s="34">
        <v>10</v>
      </c>
      <c r="AN62" s="13"/>
      <c r="AO62" s="13"/>
      <c r="AP62" s="61">
        <v>3071</v>
      </c>
      <c r="AQ62" s="13" t="str">
        <f t="shared" si="12"/>
        <v>5</v>
      </c>
      <c r="AR62" s="13">
        <v>5</v>
      </c>
      <c r="AS62" s="13">
        <v>5</v>
      </c>
      <c r="AT62" s="42">
        <v>0</v>
      </c>
      <c r="AU62" s="13" t="str">
        <f t="shared" si="13"/>
        <v>5</v>
      </c>
      <c r="AV62" s="209">
        <f t="shared" si="14"/>
        <v>110</v>
      </c>
      <c r="AW62" s="186"/>
    </row>
    <row r="63" spans="1:49" s="1" customFormat="1" ht="24" customHeight="1">
      <c r="A63" s="7" t="s">
        <v>134</v>
      </c>
      <c r="B63" s="8">
        <v>0</v>
      </c>
      <c r="C63" s="8">
        <v>7</v>
      </c>
      <c r="D63" s="8">
        <v>7</v>
      </c>
      <c r="E63" s="44">
        <v>0</v>
      </c>
      <c r="F63" s="44">
        <v>0</v>
      </c>
      <c r="G63" s="8">
        <v>6</v>
      </c>
      <c r="H63" s="8">
        <v>6</v>
      </c>
      <c r="I63" s="9">
        <v>1</v>
      </c>
      <c r="J63" s="10">
        <v>1</v>
      </c>
      <c r="K63" s="13">
        <v>5</v>
      </c>
      <c r="L63" s="13">
        <v>6</v>
      </c>
      <c r="M63" s="11">
        <v>0.83333333333333337</v>
      </c>
      <c r="N63" s="26">
        <v>5</v>
      </c>
      <c r="O63" s="39">
        <v>0</v>
      </c>
      <c r="P63" s="13" t="str">
        <f t="shared" si="9"/>
        <v>10</v>
      </c>
      <c r="Q63" s="39">
        <v>0</v>
      </c>
      <c r="R63" s="13" t="str">
        <f t="shared" si="10"/>
        <v>10</v>
      </c>
      <c r="S63" s="11" t="s">
        <v>160</v>
      </c>
      <c r="T63" s="26">
        <v>10</v>
      </c>
      <c r="U63" s="15">
        <v>0</v>
      </c>
      <c r="V63" s="11">
        <v>0.83333333333333337</v>
      </c>
      <c r="W63" s="26">
        <v>10</v>
      </c>
      <c r="X63" s="15">
        <v>0</v>
      </c>
      <c r="Y63" s="39">
        <v>0.88</v>
      </c>
      <c r="Z63" s="13" t="str">
        <f t="shared" si="11"/>
        <v>7.5</v>
      </c>
      <c r="AA63" s="11" t="s">
        <v>160</v>
      </c>
      <c r="AB63" s="12" t="s">
        <v>161</v>
      </c>
      <c r="AC63" s="15">
        <v>0</v>
      </c>
      <c r="AD63" s="13" t="s">
        <v>160</v>
      </c>
      <c r="AE63" s="15">
        <v>0</v>
      </c>
      <c r="AF63" s="16" t="s">
        <v>161</v>
      </c>
      <c r="AG63" s="17" t="s">
        <v>160</v>
      </c>
      <c r="AH63" s="18">
        <v>5</v>
      </c>
      <c r="AI63" s="11" t="s">
        <v>160</v>
      </c>
      <c r="AJ63" s="12" t="s">
        <v>161</v>
      </c>
      <c r="AK63" s="15">
        <v>0</v>
      </c>
      <c r="AL63" s="13">
        <v>13</v>
      </c>
      <c r="AM63" s="34">
        <v>10</v>
      </c>
      <c r="AN63" s="13"/>
      <c r="AO63" s="13"/>
      <c r="AP63" s="61">
        <v>13108</v>
      </c>
      <c r="AQ63" s="13" t="str">
        <f t="shared" si="12"/>
        <v>0</v>
      </c>
      <c r="AR63" s="13">
        <v>5</v>
      </c>
      <c r="AS63" s="13">
        <v>5</v>
      </c>
      <c r="AT63" s="42">
        <v>0</v>
      </c>
      <c r="AU63" s="13" t="str">
        <f t="shared" si="13"/>
        <v>5</v>
      </c>
      <c r="AV63" s="209">
        <f t="shared" si="14"/>
        <v>125.5</v>
      </c>
      <c r="AW63" s="186"/>
    </row>
    <row r="64" spans="1:49" s="1" customFormat="1" ht="24" customHeight="1">
      <c r="A64" s="7" t="s">
        <v>135</v>
      </c>
      <c r="B64" s="8">
        <v>0</v>
      </c>
      <c r="C64" s="8">
        <v>13</v>
      </c>
      <c r="D64" s="8">
        <v>6</v>
      </c>
      <c r="E64" s="44">
        <v>1</v>
      </c>
      <c r="F64" s="44">
        <v>1</v>
      </c>
      <c r="G64" s="8">
        <v>13</v>
      </c>
      <c r="H64" s="8">
        <v>6</v>
      </c>
      <c r="I64" s="9">
        <v>2</v>
      </c>
      <c r="J64" s="10">
        <v>2</v>
      </c>
      <c r="K64" s="13">
        <v>11</v>
      </c>
      <c r="L64" s="13">
        <v>13</v>
      </c>
      <c r="M64" s="11">
        <v>0.84615384615384615</v>
      </c>
      <c r="N64" s="26">
        <v>5</v>
      </c>
      <c r="O64" s="39">
        <v>0</v>
      </c>
      <c r="P64" s="13" t="str">
        <f t="shared" si="9"/>
        <v>10</v>
      </c>
      <c r="Q64" s="39">
        <v>0</v>
      </c>
      <c r="R64" s="13" t="str">
        <f t="shared" si="10"/>
        <v>10</v>
      </c>
      <c r="S64" s="11">
        <v>1</v>
      </c>
      <c r="T64" s="26">
        <v>10</v>
      </c>
      <c r="U64" s="15">
        <v>0</v>
      </c>
      <c r="V64" s="11">
        <v>0.33333333333333331</v>
      </c>
      <c r="W64" s="26">
        <v>10</v>
      </c>
      <c r="X64" s="15">
        <v>0</v>
      </c>
      <c r="Y64" s="39">
        <v>1</v>
      </c>
      <c r="Z64" s="13" t="str">
        <f t="shared" si="11"/>
        <v>10</v>
      </c>
      <c r="AA64" s="11" t="s">
        <v>160</v>
      </c>
      <c r="AB64" s="26">
        <v>10</v>
      </c>
      <c r="AC64" s="15">
        <v>0</v>
      </c>
      <c r="AD64" s="13" t="s">
        <v>160</v>
      </c>
      <c r="AE64" s="15">
        <v>0</v>
      </c>
      <c r="AF64" s="27">
        <v>10</v>
      </c>
      <c r="AG64" s="17" t="s">
        <v>160</v>
      </c>
      <c r="AH64" s="18">
        <v>5</v>
      </c>
      <c r="AI64" s="11" t="s">
        <v>160</v>
      </c>
      <c r="AJ64" s="26">
        <v>10</v>
      </c>
      <c r="AK64" s="15">
        <v>0</v>
      </c>
      <c r="AL64" s="13">
        <v>13</v>
      </c>
      <c r="AM64" s="34">
        <v>10</v>
      </c>
      <c r="AN64" s="13"/>
      <c r="AO64" s="13"/>
      <c r="AP64" s="61">
        <v>3739</v>
      </c>
      <c r="AQ64" s="13" t="str">
        <f t="shared" si="12"/>
        <v>5</v>
      </c>
      <c r="AR64" s="13">
        <v>5</v>
      </c>
      <c r="AS64" s="13">
        <v>5</v>
      </c>
      <c r="AT64" s="42">
        <v>0.46200000000000002</v>
      </c>
      <c r="AU64" s="13" t="str">
        <f t="shared" si="13"/>
        <v>0</v>
      </c>
      <c r="AV64" s="209">
        <f t="shared" si="14"/>
        <v>128</v>
      </c>
      <c r="AW64" s="186"/>
    </row>
    <row r="65" spans="1:49" s="1" customFormat="1" ht="31" customHeight="1">
      <c r="A65" s="7" t="s">
        <v>136</v>
      </c>
      <c r="B65" s="8">
        <v>0</v>
      </c>
      <c r="C65" s="8">
        <v>12</v>
      </c>
      <c r="D65" s="8">
        <v>12</v>
      </c>
      <c r="E65" s="8">
        <v>4</v>
      </c>
      <c r="F65" s="8">
        <v>4</v>
      </c>
      <c r="G65" s="8">
        <v>7</v>
      </c>
      <c r="H65" s="8">
        <v>7</v>
      </c>
      <c r="I65" s="9">
        <v>2</v>
      </c>
      <c r="J65" s="10">
        <v>2</v>
      </c>
      <c r="K65" s="13">
        <v>7</v>
      </c>
      <c r="L65" s="13">
        <v>7</v>
      </c>
      <c r="M65" s="11">
        <v>1</v>
      </c>
      <c r="N65" s="26">
        <v>10</v>
      </c>
      <c r="O65" s="39">
        <v>0.28999999999999998</v>
      </c>
      <c r="P65" s="13" t="str">
        <f t="shared" si="9"/>
        <v>0</v>
      </c>
      <c r="Q65" s="39">
        <v>0</v>
      </c>
      <c r="R65" s="13" t="str">
        <f t="shared" si="10"/>
        <v>10</v>
      </c>
      <c r="S65" s="11">
        <v>1</v>
      </c>
      <c r="T65" s="26">
        <v>10</v>
      </c>
      <c r="U65" s="15">
        <v>0</v>
      </c>
      <c r="V65" s="11">
        <v>0</v>
      </c>
      <c r="W65" s="26">
        <v>0</v>
      </c>
      <c r="X65" s="15">
        <v>0</v>
      </c>
      <c r="Y65" s="39">
        <v>0.62</v>
      </c>
      <c r="Z65" s="13" t="str">
        <f t="shared" si="11"/>
        <v>0</v>
      </c>
      <c r="AA65" s="11">
        <v>0.75</v>
      </c>
      <c r="AB65" s="26">
        <v>5</v>
      </c>
      <c r="AC65" s="15">
        <v>0</v>
      </c>
      <c r="AD65" s="13">
        <v>1.5</v>
      </c>
      <c r="AE65" s="15">
        <v>0</v>
      </c>
      <c r="AF65" s="27">
        <v>2</v>
      </c>
      <c r="AG65" s="17">
        <v>0</v>
      </c>
      <c r="AH65" s="18">
        <v>0</v>
      </c>
      <c r="AI65" s="11">
        <v>0.5</v>
      </c>
      <c r="AJ65" s="26">
        <v>10</v>
      </c>
      <c r="AK65" s="15">
        <v>0</v>
      </c>
      <c r="AL65" s="13">
        <v>15</v>
      </c>
      <c r="AM65" s="190">
        <v>7</v>
      </c>
      <c r="AN65" s="13"/>
      <c r="AO65" s="13"/>
      <c r="AP65" s="61">
        <v>9959</v>
      </c>
      <c r="AQ65" s="13" t="str">
        <f t="shared" si="12"/>
        <v>2</v>
      </c>
      <c r="AR65" s="13">
        <v>0</v>
      </c>
      <c r="AS65" s="13">
        <v>5</v>
      </c>
      <c r="AT65" s="179">
        <v>0.08</v>
      </c>
      <c r="AU65" s="180" t="str">
        <f t="shared" si="13"/>
        <v>2</v>
      </c>
      <c r="AV65" s="209">
        <f t="shared" si="14"/>
        <v>78</v>
      </c>
      <c r="AW65" s="184" t="s">
        <v>795</v>
      </c>
    </row>
    <row r="66" spans="1:49" s="1" customFormat="1" ht="24" customHeight="1">
      <c r="A66" s="7" t="s">
        <v>137</v>
      </c>
      <c r="B66" s="8">
        <v>0</v>
      </c>
      <c r="C66" s="8">
        <v>15</v>
      </c>
      <c r="D66" s="8">
        <v>12</v>
      </c>
      <c r="E66" s="44">
        <v>0</v>
      </c>
      <c r="F66" s="44">
        <v>0</v>
      </c>
      <c r="G66" s="8">
        <v>15</v>
      </c>
      <c r="H66" s="8">
        <v>12</v>
      </c>
      <c r="I66" s="9">
        <v>1</v>
      </c>
      <c r="J66" s="10">
        <v>1</v>
      </c>
      <c r="K66" s="13">
        <v>15</v>
      </c>
      <c r="L66" s="13">
        <v>15</v>
      </c>
      <c r="M66" s="11">
        <v>1</v>
      </c>
      <c r="N66" s="26">
        <v>10</v>
      </c>
      <c r="O66" s="39">
        <v>0</v>
      </c>
      <c r="P66" s="13" t="str">
        <f t="shared" si="9"/>
        <v>10</v>
      </c>
      <c r="Q66" s="39">
        <v>0.33</v>
      </c>
      <c r="R66" s="13" t="str">
        <f t="shared" si="10"/>
        <v>0</v>
      </c>
      <c r="S66" s="11" t="s">
        <v>160</v>
      </c>
      <c r="T66" s="26">
        <v>10</v>
      </c>
      <c r="U66" s="15">
        <v>0</v>
      </c>
      <c r="V66" s="11">
        <v>0.5</v>
      </c>
      <c r="W66" s="26">
        <v>10</v>
      </c>
      <c r="X66" s="15">
        <v>0</v>
      </c>
      <c r="Y66" s="39">
        <v>0.7</v>
      </c>
      <c r="Z66" s="13" t="str">
        <f t="shared" si="11"/>
        <v>0</v>
      </c>
      <c r="AA66" s="11" t="s">
        <v>160</v>
      </c>
      <c r="AB66" s="12" t="s">
        <v>161</v>
      </c>
      <c r="AC66" s="15">
        <v>0</v>
      </c>
      <c r="AD66" s="13" t="s">
        <v>160</v>
      </c>
      <c r="AE66" s="15">
        <v>0</v>
      </c>
      <c r="AF66" s="16" t="s">
        <v>161</v>
      </c>
      <c r="AG66" s="17" t="s">
        <v>160</v>
      </c>
      <c r="AH66" s="18">
        <v>5</v>
      </c>
      <c r="AI66" s="11" t="s">
        <v>160</v>
      </c>
      <c r="AJ66" s="12" t="s">
        <v>161</v>
      </c>
      <c r="AK66" s="15">
        <v>0</v>
      </c>
      <c r="AL66" s="13">
        <v>10</v>
      </c>
      <c r="AM66" s="13">
        <v>8</v>
      </c>
      <c r="AN66" s="13"/>
      <c r="AO66" s="13"/>
      <c r="AP66" s="61">
        <v>4971</v>
      </c>
      <c r="AQ66" s="13" t="str">
        <f t="shared" si="12"/>
        <v>5</v>
      </c>
      <c r="AR66" s="13">
        <v>5</v>
      </c>
      <c r="AS66" s="13">
        <v>5</v>
      </c>
      <c r="AT66" s="42">
        <v>0</v>
      </c>
      <c r="AU66" s="13" t="str">
        <f t="shared" si="13"/>
        <v>5</v>
      </c>
      <c r="AV66" s="209">
        <f t="shared" si="14"/>
        <v>113</v>
      </c>
      <c r="AW66" s="186"/>
    </row>
    <row r="67" spans="1:49" s="60" customFormat="1" ht="41" customHeight="1">
      <c r="A67" s="195" t="s">
        <v>799</v>
      </c>
      <c r="B67" s="208">
        <v>0</v>
      </c>
      <c r="C67" s="208">
        <v>41</v>
      </c>
      <c r="D67" s="208">
        <v>39</v>
      </c>
      <c r="E67" s="208">
        <v>3</v>
      </c>
      <c r="F67" s="208">
        <v>3</v>
      </c>
      <c r="G67" s="208">
        <v>40</v>
      </c>
      <c r="H67" s="208">
        <v>38</v>
      </c>
      <c r="I67" s="208">
        <v>9</v>
      </c>
      <c r="J67" s="208">
        <v>9</v>
      </c>
      <c r="K67" s="208">
        <v>39</v>
      </c>
      <c r="L67" s="208">
        <v>40</v>
      </c>
      <c r="M67" s="196">
        <f>K67/L67</f>
        <v>0.97499999999999998</v>
      </c>
      <c r="N67" s="197">
        <v>10</v>
      </c>
      <c r="O67" s="198">
        <v>7.0000000000000007E-2</v>
      </c>
      <c r="P67" s="199" t="str">
        <f t="shared" si="9"/>
        <v>0</v>
      </c>
      <c r="Q67" s="198">
        <v>0</v>
      </c>
      <c r="R67" s="199">
        <v>10</v>
      </c>
      <c r="S67" s="196">
        <v>0.88800000000000001</v>
      </c>
      <c r="T67" s="197">
        <v>10</v>
      </c>
      <c r="U67" s="200">
        <v>0</v>
      </c>
      <c r="V67" s="196">
        <v>0.57899999999999996</v>
      </c>
      <c r="W67" s="197">
        <v>10</v>
      </c>
      <c r="X67" s="200">
        <v>0</v>
      </c>
      <c r="Y67" s="198">
        <v>1.2</v>
      </c>
      <c r="Z67" s="199">
        <v>10</v>
      </c>
      <c r="AA67" s="196">
        <v>1</v>
      </c>
      <c r="AB67" s="197">
        <v>10</v>
      </c>
      <c r="AC67" s="200">
        <v>0</v>
      </c>
      <c r="AD67" s="199">
        <v>7</v>
      </c>
      <c r="AE67" s="200">
        <v>0</v>
      </c>
      <c r="AF67" s="201">
        <v>10</v>
      </c>
      <c r="AG67" s="202">
        <v>1</v>
      </c>
      <c r="AH67" s="203">
        <v>5</v>
      </c>
      <c r="AI67" s="196">
        <v>1</v>
      </c>
      <c r="AJ67" s="197">
        <v>10</v>
      </c>
      <c r="AK67" s="200">
        <v>0</v>
      </c>
      <c r="AL67" s="194">
        <v>10</v>
      </c>
      <c r="AM67" s="204">
        <v>8</v>
      </c>
      <c r="AN67" s="199"/>
      <c r="AO67" s="199"/>
      <c r="AP67" s="205">
        <v>5730</v>
      </c>
      <c r="AQ67" s="199">
        <v>5</v>
      </c>
      <c r="AR67" s="199">
        <v>5</v>
      </c>
      <c r="AS67" s="199">
        <v>5</v>
      </c>
      <c r="AT67" s="206">
        <v>0</v>
      </c>
      <c r="AU67" s="199" t="str">
        <f t="shared" si="13"/>
        <v>5</v>
      </c>
      <c r="AV67" s="211">
        <f>AU67+AS67+AR67+AQ67+AO67+AM67+AN67+AL67+AJ67+AH67+AF67+AB67+Z67+W67+T67+R67+P67+N67</f>
        <v>123</v>
      </c>
      <c r="AW67" s="207" t="s">
        <v>791</v>
      </c>
    </row>
    <row r="68" spans="1:49" s="1" customFormat="1" ht="24" customHeight="1">
      <c r="A68" s="7" t="s">
        <v>140</v>
      </c>
      <c r="B68" s="8">
        <v>0</v>
      </c>
      <c r="C68" s="8">
        <v>6</v>
      </c>
      <c r="D68" s="8">
        <v>6</v>
      </c>
      <c r="E68" s="8">
        <v>2</v>
      </c>
      <c r="F68" s="8">
        <v>2</v>
      </c>
      <c r="G68" s="8">
        <v>6</v>
      </c>
      <c r="H68" s="8">
        <v>6</v>
      </c>
      <c r="I68" s="25">
        <v>0</v>
      </c>
      <c r="J68" s="10">
        <v>0</v>
      </c>
      <c r="K68" s="13">
        <v>6</v>
      </c>
      <c r="L68" s="13">
        <v>6</v>
      </c>
      <c r="M68" s="11">
        <v>1</v>
      </c>
      <c r="N68" s="26">
        <v>10</v>
      </c>
      <c r="O68" s="39">
        <v>0</v>
      </c>
      <c r="P68" s="13" t="str">
        <f t="shared" si="9"/>
        <v>10</v>
      </c>
      <c r="Q68" s="39">
        <v>0</v>
      </c>
      <c r="R68" s="13" t="str">
        <f t="shared" si="10"/>
        <v>10</v>
      </c>
      <c r="S68" s="11" t="s">
        <v>160</v>
      </c>
      <c r="T68" s="12" t="s">
        <v>161</v>
      </c>
      <c r="U68" s="15">
        <v>0</v>
      </c>
      <c r="V68" s="11">
        <v>0.5</v>
      </c>
      <c r="W68" s="26">
        <v>10</v>
      </c>
      <c r="X68" s="15">
        <v>0</v>
      </c>
      <c r="Y68" s="39">
        <v>0.78</v>
      </c>
      <c r="Z68" s="13" t="str">
        <f>IF(Y68&gt;=90%,"10",IF(Y68&gt;=85%,"7.5",IF(Y68&gt;=80%,"5",IF(Y68&lt;80%,"0"))))</f>
        <v>0</v>
      </c>
      <c r="AA68" s="11">
        <v>1</v>
      </c>
      <c r="AB68" s="26">
        <v>10</v>
      </c>
      <c r="AC68" s="15">
        <v>0</v>
      </c>
      <c r="AD68" s="13">
        <v>5</v>
      </c>
      <c r="AE68" s="15">
        <v>0</v>
      </c>
      <c r="AF68" s="27">
        <v>9</v>
      </c>
      <c r="AG68" s="17">
        <v>0.5</v>
      </c>
      <c r="AH68" s="18">
        <v>3</v>
      </c>
      <c r="AI68" s="11">
        <v>1</v>
      </c>
      <c r="AJ68" s="26">
        <v>10</v>
      </c>
      <c r="AK68" s="15">
        <v>0</v>
      </c>
      <c r="AL68" s="13">
        <v>10</v>
      </c>
      <c r="AM68" s="34">
        <v>10</v>
      </c>
      <c r="AN68" s="13"/>
      <c r="AO68" s="13"/>
      <c r="AP68" s="61">
        <v>6680</v>
      </c>
      <c r="AQ68" s="13" t="str">
        <f t="shared" si="12"/>
        <v>5</v>
      </c>
      <c r="AR68" s="13">
        <v>5</v>
      </c>
      <c r="AS68" s="13">
        <v>5</v>
      </c>
      <c r="AT68" s="42">
        <v>0</v>
      </c>
      <c r="AU68" s="13" t="str">
        <f t="shared" si="13"/>
        <v>5</v>
      </c>
      <c r="AV68" s="209">
        <f t="shared" si="14"/>
        <v>122</v>
      </c>
      <c r="AW68" s="186"/>
    </row>
    <row r="69" spans="1:49" s="60" customFormat="1" ht="13.5" customHeight="1">
      <c r="A69" s="48" t="s">
        <v>186</v>
      </c>
      <c r="B69" s="49">
        <v>2</v>
      </c>
      <c r="C69" s="49">
        <v>37</v>
      </c>
      <c r="D69" s="49">
        <v>29</v>
      </c>
      <c r="E69" s="49">
        <v>15</v>
      </c>
      <c r="F69" s="49">
        <v>15</v>
      </c>
      <c r="G69" s="49">
        <v>32</v>
      </c>
      <c r="H69" s="49">
        <v>23</v>
      </c>
      <c r="I69" s="50">
        <v>11</v>
      </c>
      <c r="J69" s="51">
        <v>10</v>
      </c>
      <c r="K69" s="33">
        <v>28</v>
      </c>
      <c r="L69" s="33">
        <v>32</v>
      </c>
      <c r="M69" s="52">
        <v>0.875</v>
      </c>
      <c r="N69" s="53">
        <v>7.5</v>
      </c>
      <c r="O69" s="40">
        <v>0</v>
      </c>
      <c r="P69" s="33" t="str">
        <f t="shared" si="9"/>
        <v>10</v>
      </c>
      <c r="Q69" s="40">
        <v>0</v>
      </c>
      <c r="R69" s="33" t="str">
        <f t="shared" si="10"/>
        <v>10</v>
      </c>
      <c r="S69" s="52">
        <v>1</v>
      </c>
      <c r="T69" s="53">
        <v>10</v>
      </c>
      <c r="U69" s="54">
        <v>0</v>
      </c>
      <c r="V69" s="52">
        <v>0.24</v>
      </c>
      <c r="W69" s="53">
        <v>5</v>
      </c>
      <c r="X69" s="54">
        <v>0</v>
      </c>
      <c r="Y69" s="40">
        <v>0.82599999999999996</v>
      </c>
      <c r="Z69" s="33" t="str">
        <f>IF(Y69&gt;=90%,"10",IF(Y69&gt;=85%,"7.5",IF(Y69&gt;=80%,"5",IF(Y69&lt;80%,"0"))))</f>
        <v>5</v>
      </c>
      <c r="AA69" s="52">
        <v>0.73299999999999998</v>
      </c>
      <c r="AB69" s="53">
        <v>0</v>
      </c>
      <c r="AC69" s="54">
        <v>0</v>
      </c>
      <c r="AD69" s="33">
        <v>5</v>
      </c>
      <c r="AE69" s="54">
        <v>0</v>
      </c>
      <c r="AF69" s="55">
        <v>9</v>
      </c>
      <c r="AG69" s="56">
        <v>0.5</v>
      </c>
      <c r="AH69" s="57">
        <v>3</v>
      </c>
      <c r="AI69" s="52">
        <v>0.53300000000000003</v>
      </c>
      <c r="AJ69" s="53">
        <v>10</v>
      </c>
      <c r="AK69" s="54">
        <v>0</v>
      </c>
      <c r="AL69" s="33">
        <v>13</v>
      </c>
      <c r="AM69" s="58">
        <v>10</v>
      </c>
      <c r="AN69" s="33"/>
      <c r="AO69" s="33"/>
      <c r="AP69" s="62">
        <v>3777</v>
      </c>
      <c r="AQ69" s="13" t="str">
        <f t="shared" si="12"/>
        <v>5</v>
      </c>
      <c r="AR69" s="33">
        <v>5</v>
      </c>
      <c r="AS69" s="13">
        <v>5</v>
      </c>
      <c r="AT69" s="59">
        <v>8.3000000000000004E-2</v>
      </c>
      <c r="AU69" s="33" t="str">
        <f t="shared" si="13"/>
        <v>1</v>
      </c>
      <c r="AV69" s="211">
        <f t="shared" si="14"/>
        <v>108.5</v>
      </c>
      <c r="AW69" s="187"/>
    </row>
    <row r="71" spans="1:49">
      <c r="A71" s="260" t="s">
        <v>798</v>
      </c>
    </row>
    <row r="72" spans="1:49">
      <c r="A72" s="260"/>
    </row>
    <row r="73" spans="1:49">
      <c r="A73" s="260"/>
    </row>
    <row r="74" spans="1:49">
      <c r="A74" s="260"/>
    </row>
    <row r="75" spans="1:49">
      <c r="A75" s="260"/>
    </row>
  </sheetData>
  <mergeCells count="27">
    <mergeCell ref="AW1:AW3"/>
    <mergeCell ref="A71:A75"/>
    <mergeCell ref="A1:A3"/>
    <mergeCell ref="K1:R1"/>
    <mergeCell ref="S1:X1"/>
    <mergeCell ref="Y1:AK1"/>
    <mergeCell ref="AP1:AU1"/>
    <mergeCell ref="AI2:AK2"/>
    <mergeCell ref="AL2:AL3"/>
    <mergeCell ref="AO2:AO3"/>
    <mergeCell ref="AP2:AQ2"/>
    <mergeCell ref="AM2:AM3"/>
    <mergeCell ref="AL1:AO1"/>
    <mergeCell ref="AN2:AN3"/>
    <mergeCell ref="AR2:AR3"/>
    <mergeCell ref="AS2:AS3"/>
    <mergeCell ref="AT2:AU2"/>
    <mergeCell ref="AV1:AV3"/>
    <mergeCell ref="K2:N2"/>
    <mergeCell ref="O2:P2"/>
    <mergeCell ref="Q2:R2"/>
    <mergeCell ref="S2:U2"/>
    <mergeCell ref="V2:X2"/>
    <mergeCell ref="Y2:Z2"/>
    <mergeCell ref="AA2:AC2"/>
    <mergeCell ref="AD2:AF2"/>
    <mergeCell ref="AG2:AH2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BD6F-C3B5-6941-A413-A5AE2865A703}">
  <dimension ref="A1:AW56"/>
  <sheetViews>
    <sheetView zoomScale="110" zoomScaleNormal="110" workbookViewId="0">
      <pane xSplit="1" ySplit="5" topLeftCell="B31" activePane="bottomRight" state="frozen"/>
      <selection pane="topRight" activeCell="B1" sqref="B1"/>
      <selection pane="bottomLeft" activeCell="A6" sqref="A6"/>
      <selection pane="bottomRight" activeCell="A51" sqref="A51:XFD56"/>
    </sheetView>
  </sheetViews>
  <sheetFormatPr baseColWidth="10" defaultRowHeight="13"/>
  <cols>
    <col min="1" max="1" width="34" customWidth="1"/>
  </cols>
  <sheetData>
    <row r="1" spans="1:49" s="64" customFormat="1" ht="16">
      <c r="A1" s="64" t="s">
        <v>191</v>
      </c>
    </row>
    <row r="3" spans="1:49" s="1" customFormat="1" ht="34.5" customHeight="1">
      <c r="A3" s="263" t="s">
        <v>0</v>
      </c>
      <c r="B3" s="2" t="s">
        <v>1</v>
      </c>
      <c r="C3" s="2" t="s">
        <v>2</v>
      </c>
      <c r="D3" s="2" t="s">
        <v>2</v>
      </c>
      <c r="E3" s="3" t="s">
        <v>2</v>
      </c>
      <c r="F3" s="3" t="s">
        <v>2</v>
      </c>
      <c r="G3" s="4" t="s">
        <v>2</v>
      </c>
      <c r="H3" s="4" t="s">
        <v>2</v>
      </c>
      <c r="I3" s="4" t="s">
        <v>1</v>
      </c>
      <c r="J3" s="4" t="s">
        <v>1</v>
      </c>
      <c r="K3" s="264" t="s">
        <v>4</v>
      </c>
      <c r="L3" s="264"/>
      <c r="M3" s="264"/>
      <c r="N3" s="264"/>
      <c r="O3" s="264"/>
      <c r="P3" s="264"/>
      <c r="Q3" s="264"/>
      <c r="R3" s="264"/>
      <c r="S3" s="264" t="s">
        <v>5</v>
      </c>
      <c r="T3" s="264"/>
      <c r="U3" s="264"/>
      <c r="V3" s="264"/>
      <c r="W3" s="264"/>
      <c r="X3" s="264"/>
      <c r="Y3" s="264" t="s">
        <v>7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7" t="s">
        <v>57</v>
      </c>
      <c r="AM3" s="268"/>
      <c r="AN3" s="268"/>
      <c r="AO3" s="269"/>
      <c r="AP3" s="264" t="s">
        <v>8</v>
      </c>
      <c r="AQ3" s="264"/>
      <c r="AR3" s="264"/>
      <c r="AS3" s="264"/>
      <c r="AT3" s="264"/>
      <c r="AU3" s="264"/>
      <c r="AV3" s="264" t="s">
        <v>9</v>
      </c>
      <c r="AW3" s="32"/>
    </row>
    <row r="4" spans="1:49" s="1" customFormat="1" ht="66" customHeight="1">
      <c r="A4" s="263"/>
      <c r="B4" s="2" t="s">
        <v>10</v>
      </c>
      <c r="C4" s="2" t="s">
        <v>10</v>
      </c>
      <c r="D4" s="2" t="s">
        <v>10</v>
      </c>
      <c r="E4" s="3" t="s">
        <v>11</v>
      </c>
      <c r="F4" s="3" t="s">
        <v>11</v>
      </c>
      <c r="G4" s="4" t="s">
        <v>12</v>
      </c>
      <c r="H4" s="4" t="s">
        <v>12</v>
      </c>
      <c r="I4" s="4" t="s">
        <v>12</v>
      </c>
      <c r="J4" s="4" t="s">
        <v>12</v>
      </c>
      <c r="K4" s="265" t="s">
        <v>168</v>
      </c>
      <c r="L4" s="259"/>
      <c r="M4" s="259"/>
      <c r="N4" s="259"/>
      <c r="O4" s="259" t="s">
        <v>14</v>
      </c>
      <c r="P4" s="259"/>
      <c r="Q4" s="259" t="s">
        <v>15</v>
      </c>
      <c r="R4" s="259"/>
      <c r="S4" s="265" t="s">
        <v>170</v>
      </c>
      <c r="T4" s="259"/>
      <c r="U4" s="259"/>
      <c r="V4" s="259" t="s">
        <v>58</v>
      </c>
      <c r="W4" s="259"/>
      <c r="X4" s="259"/>
      <c r="Y4" s="259" t="s">
        <v>18</v>
      </c>
      <c r="Z4" s="259"/>
      <c r="AA4" s="259" t="s">
        <v>176</v>
      </c>
      <c r="AB4" s="259"/>
      <c r="AC4" s="259"/>
      <c r="AD4" s="265" t="s">
        <v>171</v>
      </c>
      <c r="AE4" s="259"/>
      <c r="AF4" s="259"/>
      <c r="AG4" s="259" t="s">
        <v>183</v>
      </c>
      <c r="AH4" s="259"/>
      <c r="AI4" s="259" t="s">
        <v>177</v>
      </c>
      <c r="AJ4" s="259"/>
      <c r="AK4" s="259"/>
      <c r="AL4" s="259" t="s">
        <v>59</v>
      </c>
      <c r="AM4" s="259" t="s">
        <v>60</v>
      </c>
      <c r="AN4" s="265" t="s">
        <v>159</v>
      </c>
      <c r="AO4" s="265" t="s">
        <v>158</v>
      </c>
      <c r="AP4" s="259" t="s">
        <v>187</v>
      </c>
      <c r="AQ4" s="259"/>
      <c r="AR4" s="259" t="s">
        <v>21</v>
      </c>
      <c r="AS4" s="265" t="s">
        <v>163</v>
      </c>
      <c r="AT4" s="259" t="s">
        <v>180</v>
      </c>
      <c r="AU4" s="259"/>
      <c r="AV4" s="264"/>
      <c r="AW4" s="32"/>
    </row>
    <row r="5" spans="1:49" s="1" customFormat="1" ht="13.5" customHeight="1">
      <c r="A5" s="263"/>
      <c r="B5" s="2" t="s">
        <v>22</v>
      </c>
      <c r="C5" s="2" t="s">
        <v>23</v>
      </c>
      <c r="D5" s="2" t="s">
        <v>61</v>
      </c>
      <c r="E5" s="3" t="s">
        <v>24</v>
      </c>
      <c r="F5" s="3" t="s">
        <v>25</v>
      </c>
      <c r="G5" s="4" t="s">
        <v>23</v>
      </c>
      <c r="H5" s="4" t="s">
        <v>24</v>
      </c>
      <c r="I5" s="4" t="s">
        <v>23</v>
      </c>
      <c r="J5" s="4" t="s">
        <v>24</v>
      </c>
      <c r="K5" s="35" t="s">
        <v>62</v>
      </c>
      <c r="L5" s="36" t="s">
        <v>169</v>
      </c>
      <c r="M5" s="35" t="s">
        <v>26</v>
      </c>
      <c r="N5" s="35" t="s">
        <v>27</v>
      </c>
      <c r="O5" s="35" t="s">
        <v>26</v>
      </c>
      <c r="P5" s="35" t="s">
        <v>27</v>
      </c>
      <c r="Q5" s="35" t="s">
        <v>26</v>
      </c>
      <c r="R5" s="35" t="s">
        <v>27</v>
      </c>
      <c r="S5" s="35" t="s">
        <v>26</v>
      </c>
      <c r="T5" s="35" t="s">
        <v>27</v>
      </c>
      <c r="U5" s="35" t="s">
        <v>28</v>
      </c>
      <c r="V5" s="35" t="s">
        <v>26</v>
      </c>
      <c r="W5" s="35" t="s">
        <v>27</v>
      </c>
      <c r="X5" s="35" t="s">
        <v>28</v>
      </c>
      <c r="Y5" s="35" t="s">
        <v>30</v>
      </c>
      <c r="Z5" s="35" t="s">
        <v>27</v>
      </c>
      <c r="AA5" s="35" t="s">
        <v>26</v>
      </c>
      <c r="AB5" s="35" t="s">
        <v>27</v>
      </c>
      <c r="AC5" s="35" t="s">
        <v>28</v>
      </c>
      <c r="AD5" s="35" t="s">
        <v>31</v>
      </c>
      <c r="AE5" s="35" t="s">
        <v>32</v>
      </c>
      <c r="AF5" s="35" t="s">
        <v>27</v>
      </c>
      <c r="AG5" s="35" t="s">
        <v>26</v>
      </c>
      <c r="AH5" s="35" t="s">
        <v>27</v>
      </c>
      <c r="AI5" s="35" t="s">
        <v>26</v>
      </c>
      <c r="AJ5" s="35" t="s">
        <v>27</v>
      </c>
      <c r="AK5" s="35" t="s">
        <v>28</v>
      </c>
      <c r="AL5" s="259"/>
      <c r="AM5" s="259"/>
      <c r="AN5" s="259"/>
      <c r="AO5" s="259"/>
      <c r="AP5" s="35" t="s">
        <v>63</v>
      </c>
      <c r="AQ5" s="35" t="s">
        <v>27</v>
      </c>
      <c r="AR5" s="259"/>
      <c r="AS5" s="259"/>
      <c r="AT5" s="35" t="s">
        <v>26</v>
      </c>
      <c r="AU5" s="35" t="s">
        <v>27</v>
      </c>
      <c r="AV5" s="264"/>
      <c r="AW5" s="32"/>
    </row>
    <row r="6" spans="1:49" s="1" customFormat="1" ht="26">
      <c r="A6" s="7" t="s">
        <v>124</v>
      </c>
      <c r="B6" s="8">
        <v>0</v>
      </c>
      <c r="C6" s="8">
        <v>187</v>
      </c>
      <c r="D6" s="8">
        <v>108</v>
      </c>
      <c r="E6" s="8">
        <v>35</v>
      </c>
      <c r="F6" s="8">
        <v>23</v>
      </c>
      <c r="G6" s="8">
        <v>167</v>
      </c>
      <c r="H6" s="8">
        <v>95</v>
      </c>
      <c r="I6" s="9">
        <v>46</v>
      </c>
      <c r="J6" s="10">
        <v>33</v>
      </c>
      <c r="K6" s="13">
        <v>164</v>
      </c>
      <c r="L6" s="13">
        <v>167</v>
      </c>
      <c r="M6" s="11">
        <v>0.98203592814371254</v>
      </c>
      <c r="N6" s="26">
        <v>10</v>
      </c>
      <c r="O6" s="39">
        <v>0.02</v>
      </c>
      <c r="P6" s="13" t="str">
        <f t="shared" ref="P6:P7" si="0">IF(O6&lt;=2%,"10",IF(O6&lt;=4%,"7.5",IF(O6&lt;=6%,"5",IF(O6&gt;6%,"0"))))</f>
        <v>10</v>
      </c>
      <c r="Q6" s="39">
        <v>0.04</v>
      </c>
      <c r="R6" s="13" t="str">
        <f t="shared" ref="R6:R7" si="1">IF(Q6&lt;=5%,"10",IF(Q6&lt;=8%,"7.5",IF(Q6&lt;=9%,"5",IF(Q6&gt;9%,"0"))))</f>
        <v>10</v>
      </c>
      <c r="S6" s="11">
        <v>0.96969696969696972</v>
      </c>
      <c r="T6" s="26">
        <v>10</v>
      </c>
      <c r="U6" s="15">
        <v>0</v>
      </c>
      <c r="V6" s="11">
        <v>0.44210526315789472</v>
      </c>
      <c r="W6" s="26">
        <v>10</v>
      </c>
      <c r="X6" s="15">
        <v>0</v>
      </c>
      <c r="Y6" s="39">
        <v>1.1499999999999999</v>
      </c>
      <c r="Z6" s="13" t="str">
        <f t="shared" ref="Z6:Z7" si="2">IF(Y6&gt;=90%,"10",IF(Y6&gt;=85%,"7.5",IF(Y6&gt;=80%,"5",IF(Y6&lt;80%,"0"))))</f>
        <v>10</v>
      </c>
      <c r="AA6" s="11">
        <v>0.88571428571428568</v>
      </c>
      <c r="AB6" s="26">
        <v>10</v>
      </c>
      <c r="AC6" s="15">
        <v>0</v>
      </c>
      <c r="AD6" s="13">
        <v>2</v>
      </c>
      <c r="AE6" s="15">
        <v>0</v>
      </c>
      <c r="AF6" s="27">
        <v>5</v>
      </c>
      <c r="AG6" s="17">
        <v>0.30434782608695654</v>
      </c>
      <c r="AH6" s="18">
        <v>2</v>
      </c>
      <c r="AI6" s="11">
        <v>0.45714285714285713</v>
      </c>
      <c r="AJ6" s="26">
        <v>10</v>
      </c>
      <c r="AK6" s="15">
        <v>0</v>
      </c>
      <c r="AL6" s="13">
        <v>15</v>
      </c>
      <c r="AM6" s="13">
        <v>8</v>
      </c>
      <c r="AN6" s="13"/>
      <c r="AO6" s="13"/>
      <c r="AP6" s="61">
        <v>2908</v>
      </c>
      <c r="AQ6" s="13" t="str">
        <f t="shared" ref="AQ6:AQ7" si="3">IF(AP6&lt;=8000,"5",IF(AP6&lt;=12000,"2",IF(AP6&gt;12000,"0")))</f>
        <v>5</v>
      </c>
      <c r="AR6" s="13">
        <v>5</v>
      </c>
      <c r="AS6" s="13">
        <v>5</v>
      </c>
      <c r="AT6" s="42">
        <v>2.7E-2</v>
      </c>
      <c r="AU6" s="13" t="str">
        <f t="shared" ref="AU6:AU7" si="4">IF(AT6=0%,"5",IF(AT6&lt;=2%,"4",IF(AT6&lt;=5%,"3",IF(AT6&lt;=8%,"2",IF(AT6&lt;=10%,"1",IF(AT6&gt;10%,"0"))))))</f>
        <v>3</v>
      </c>
      <c r="AV6" s="28">
        <f t="shared" ref="AV6:AV7" si="5">AU6+AS6+AR6+AQ6+AO6+AM6+AN6+AL6+AJ6+AH6+AF6+AB6+Z6+W6+T6+R6+P6+N6</f>
        <v>128</v>
      </c>
      <c r="AW6" s="32"/>
    </row>
    <row r="7" spans="1:49" s="1" customFormat="1" ht="24" customHeight="1">
      <c r="A7" s="65" t="s">
        <v>125</v>
      </c>
      <c r="B7" s="67">
        <v>0</v>
      </c>
      <c r="C7" s="67">
        <v>43</v>
      </c>
      <c r="D7" s="67">
        <v>32</v>
      </c>
      <c r="E7" s="67">
        <v>28</v>
      </c>
      <c r="F7" s="67">
        <v>27</v>
      </c>
      <c r="G7" s="67">
        <v>43</v>
      </c>
      <c r="H7" s="67">
        <v>32</v>
      </c>
      <c r="I7" s="68">
        <v>3</v>
      </c>
      <c r="J7" s="69">
        <v>3</v>
      </c>
      <c r="K7" s="70">
        <v>42</v>
      </c>
      <c r="L7" s="70">
        <v>43</v>
      </c>
      <c r="M7" s="71">
        <v>0.97674418604651159</v>
      </c>
      <c r="N7" s="72">
        <v>10</v>
      </c>
      <c r="O7" s="73">
        <v>0</v>
      </c>
      <c r="P7" s="70" t="str">
        <f t="shared" si="0"/>
        <v>10</v>
      </c>
      <c r="Q7" s="73">
        <v>0</v>
      </c>
      <c r="R7" s="70" t="str">
        <f t="shared" si="1"/>
        <v>10</v>
      </c>
      <c r="S7" s="71">
        <v>1</v>
      </c>
      <c r="T7" s="72">
        <v>10</v>
      </c>
      <c r="U7" s="75">
        <v>0</v>
      </c>
      <c r="V7" s="71">
        <v>0.1875</v>
      </c>
      <c r="W7" s="72">
        <v>0</v>
      </c>
      <c r="X7" s="75">
        <v>0</v>
      </c>
      <c r="Y7" s="73">
        <v>1.05</v>
      </c>
      <c r="Z7" s="70" t="str">
        <f t="shared" si="2"/>
        <v>10</v>
      </c>
      <c r="AA7" s="71">
        <v>0.8928571428571429</v>
      </c>
      <c r="AB7" s="72">
        <v>10</v>
      </c>
      <c r="AC7" s="75">
        <v>0</v>
      </c>
      <c r="AD7" s="70">
        <v>2</v>
      </c>
      <c r="AE7" s="75">
        <v>0</v>
      </c>
      <c r="AF7" s="76">
        <v>5</v>
      </c>
      <c r="AG7" s="77">
        <v>0.33333333333333331</v>
      </c>
      <c r="AH7" s="78">
        <v>2</v>
      </c>
      <c r="AI7" s="71">
        <v>0.42857142857142855</v>
      </c>
      <c r="AJ7" s="72">
        <v>10</v>
      </c>
      <c r="AK7" s="75">
        <v>0</v>
      </c>
      <c r="AL7" s="70">
        <v>15</v>
      </c>
      <c r="AM7" s="70">
        <v>8</v>
      </c>
      <c r="AN7" s="70"/>
      <c r="AO7" s="70"/>
      <c r="AP7" s="80">
        <v>6461</v>
      </c>
      <c r="AQ7" s="70" t="str">
        <f t="shared" si="3"/>
        <v>5</v>
      </c>
      <c r="AR7" s="70">
        <v>0</v>
      </c>
      <c r="AS7" s="70">
        <v>5</v>
      </c>
      <c r="AT7" s="81">
        <v>4.7E-2</v>
      </c>
      <c r="AU7" s="70" t="str">
        <f t="shared" si="4"/>
        <v>3</v>
      </c>
      <c r="AV7" s="82">
        <f t="shared" si="5"/>
        <v>113</v>
      </c>
      <c r="AW7" s="32"/>
    </row>
    <row r="8" spans="1:49" s="84" customFormat="1">
      <c r="A8" s="88" t="s">
        <v>192</v>
      </c>
      <c r="B8" s="84">
        <f>B6+B7</f>
        <v>0</v>
      </c>
      <c r="C8" s="84">
        <f t="shared" ref="C8:L8" si="6">C6+C7</f>
        <v>230</v>
      </c>
      <c r="D8" s="84">
        <f t="shared" si="6"/>
        <v>140</v>
      </c>
      <c r="E8" s="84">
        <f t="shared" si="6"/>
        <v>63</v>
      </c>
      <c r="F8" s="84">
        <f t="shared" si="6"/>
        <v>50</v>
      </c>
      <c r="G8" s="84">
        <f t="shared" si="6"/>
        <v>210</v>
      </c>
      <c r="H8" s="84">
        <f t="shared" si="6"/>
        <v>127</v>
      </c>
      <c r="I8" s="84">
        <f t="shared" si="6"/>
        <v>49</v>
      </c>
      <c r="J8" s="84">
        <f t="shared" si="6"/>
        <v>36</v>
      </c>
      <c r="K8" s="84">
        <f t="shared" si="6"/>
        <v>206</v>
      </c>
      <c r="L8" s="84">
        <f t="shared" si="6"/>
        <v>210</v>
      </c>
      <c r="M8" s="93">
        <f>K8/L8</f>
        <v>0.98095238095238091</v>
      </c>
      <c r="N8" s="84">
        <v>10</v>
      </c>
      <c r="O8" s="89">
        <v>2.7E-2</v>
      </c>
      <c r="P8" s="84">
        <v>10</v>
      </c>
      <c r="Q8" s="89">
        <v>2.7E-2</v>
      </c>
      <c r="R8" s="84">
        <v>10</v>
      </c>
      <c r="S8" s="86" t="s">
        <v>207</v>
      </c>
      <c r="T8" s="84">
        <v>10</v>
      </c>
      <c r="V8" s="86" t="s">
        <v>197</v>
      </c>
      <c r="W8" s="84">
        <v>10</v>
      </c>
      <c r="Y8" s="85">
        <v>1.1000000000000001</v>
      </c>
      <c r="Z8" s="84">
        <v>10</v>
      </c>
      <c r="AA8" s="85">
        <v>0.89</v>
      </c>
      <c r="AB8" s="84">
        <v>10</v>
      </c>
      <c r="AC8" s="85">
        <v>0</v>
      </c>
      <c r="AD8" s="84">
        <v>2</v>
      </c>
      <c r="AE8" s="85">
        <v>0</v>
      </c>
      <c r="AF8" s="84">
        <v>5</v>
      </c>
      <c r="AG8" s="85">
        <v>0.32</v>
      </c>
      <c r="AH8" s="84">
        <v>2</v>
      </c>
      <c r="AI8" s="85">
        <v>0.44</v>
      </c>
      <c r="AJ8" s="84">
        <v>10</v>
      </c>
      <c r="AL8" s="84">
        <v>15</v>
      </c>
      <c r="AM8" s="84">
        <v>8</v>
      </c>
      <c r="AP8" s="92">
        <v>4684</v>
      </c>
      <c r="AQ8" s="84">
        <v>5</v>
      </c>
      <c r="AR8" s="84">
        <v>5</v>
      </c>
      <c r="AS8" s="84">
        <v>5</v>
      </c>
      <c r="AT8" s="89">
        <v>0.03</v>
      </c>
      <c r="AU8" s="84">
        <v>3</v>
      </c>
    </row>
    <row r="9" spans="1:49" s="84" customFormat="1">
      <c r="A9" s="88"/>
      <c r="S9" s="86" t="s">
        <v>206</v>
      </c>
      <c r="V9" s="86" t="s">
        <v>198</v>
      </c>
    </row>
    <row r="10" spans="1:49" s="84" customFormat="1">
      <c r="A10" s="88"/>
      <c r="S10" s="86" t="s">
        <v>208</v>
      </c>
      <c r="V10" s="86" t="s">
        <v>199</v>
      </c>
    </row>
    <row r="11" spans="1:49" s="84" customFormat="1">
      <c r="A11" s="88"/>
      <c r="S11" s="89">
        <v>0.97199999999999998</v>
      </c>
      <c r="V11" s="90">
        <v>0.377</v>
      </c>
    </row>
    <row r="13" spans="1:49" s="1" customFormat="1" ht="24" customHeight="1">
      <c r="A13" s="7" t="s">
        <v>98</v>
      </c>
      <c r="B13" s="8">
        <v>0</v>
      </c>
      <c r="C13" s="8">
        <v>6</v>
      </c>
      <c r="D13" s="8">
        <v>6</v>
      </c>
      <c r="E13" s="44">
        <v>1</v>
      </c>
      <c r="F13" s="44">
        <v>1</v>
      </c>
      <c r="G13" s="8">
        <v>6</v>
      </c>
      <c r="H13" s="8">
        <v>6</v>
      </c>
      <c r="I13" s="47">
        <v>0</v>
      </c>
      <c r="J13" s="46">
        <v>0</v>
      </c>
      <c r="K13" s="13">
        <v>6</v>
      </c>
      <c r="L13" s="13">
        <v>6</v>
      </c>
      <c r="M13" s="11">
        <v>1</v>
      </c>
      <c r="N13" s="26">
        <v>10</v>
      </c>
      <c r="O13" s="39">
        <v>0</v>
      </c>
      <c r="P13" s="13" t="str">
        <f t="shared" ref="P13:P15" si="7">IF(O13&lt;=2%,"10",IF(O13&lt;=4%,"7.5",IF(O13&lt;=6%,"5",IF(O13&gt;6%,"0"))))</f>
        <v>10</v>
      </c>
      <c r="Q13" s="39">
        <v>0</v>
      </c>
      <c r="R13" s="13" t="str">
        <f t="shared" ref="R13:R15" si="8">IF(Q13&lt;=5%,"10",IF(Q13&lt;=8%,"7.5",IF(Q13&lt;=9%,"5",IF(Q13&gt;9%,"0"))))</f>
        <v>10</v>
      </c>
      <c r="S13" s="11" t="s">
        <v>160</v>
      </c>
      <c r="T13" s="12" t="s">
        <v>161</v>
      </c>
      <c r="U13" s="15">
        <v>0</v>
      </c>
      <c r="V13" s="11">
        <v>0.66666666666666663</v>
      </c>
      <c r="W13" s="26">
        <v>10</v>
      </c>
      <c r="X13" s="15">
        <v>0</v>
      </c>
      <c r="Y13" s="39">
        <v>0.98</v>
      </c>
      <c r="Z13" s="13" t="str">
        <f t="shared" ref="Z13:Z15" si="9">IF(Y13&gt;=90%,"10",IF(Y13&gt;=85%,"7.5",IF(Y13&gt;=80%,"5",IF(Y13&lt;80%,"0"))))</f>
        <v>10</v>
      </c>
      <c r="AA13" s="11" t="s">
        <v>160</v>
      </c>
      <c r="AB13" s="26">
        <v>10</v>
      </c>
      <c r="AC13" s="15">
        <v>0</v>
      </c>
      <c r="AD13" s="13" t="s">
        <v>160</v>
      </c>
      <c r="AE13" s="15">
        <v>0</v>
      </c>
      <c r="AF13" s="27">
        <v>10</v>
      </c>
      <c r="AG13" s="17" t="s">
        <v>160</v>
      </c>
      <c r="AH13" s="18">
        <v>5</v>
      </c>
      <c r="AI13" s="11" t="s">
        <v>160</v>
      </c>
      <c r="AJ13" s="26">
        <v>10</v>
      </c>
      <c r="AK13" s="15">
        <v>0</v>
      </c>
      <c r="AL13" s="13">
        <v>15</v>
      </c>
      <c r="AM13" s="34">
        <v>10</v>
      </c>
      <c r="AN13" s="13"/>
      <c r="AO13" s="13"/>
      <c r="AP13" s="61">
        <v>6670</v>
      </c>
      <c r="AQ13" s="13" t="str">
        <f t="shared" ref="AQ13:AQ15" si="10">IF(AP13&lt;=8000,"5",IF(AP13&lt;=12000,"2",IF(AP13&gt;12000,"0")))</f>
        <v>5</v>
      </c>
      <c r="AR13" s="13">
        <v>5</v>
      </c>
      <c r="AS13" s="13">
        <v>5</v>
      </c>
      <c r="AT13" s="42">
        <v>0.33300000000000002</v>
      </c>
      <c r="AU13" s="13" t="str">
        <f t="shared" ref="AU13:AU15" si="11">IF(AT13=0%,"5",IF(AT13&lt;=2%,"4",IF(AT13&lt;=5%,"3",IF(AT13&lt;=8%,"2",IF(AT13&lt;=10%,"1",IF(AT13&gt;10%,"0"))))))</f>
        <v>0</v>
      </c>
      <c r="AV13" s="28">
        <f t="shared" ref="AV13:AV15" si="12">AU13+AS13+AR13+AQ13+AO13+AM13+AN13+AL13+AJ13+AH13+AF13+AB13+Z13+W13+T13+R13+P13+N13</f>
        <v>135</v>
      </c>
      <c r="AW13" s="32"/>
    </row>
    <row r="14" spans="1:49" s="1" customFormat="1" ht="24" customHeight="1">
      <c r="A14" s="7" t="s">
        <v>99</v>
      </c>
      <c r="B14" s="8">
        <v>0</v>
      </c>
      <c r="C14" s="8">
        <v>46</v>
      </c>
      <c r="D14" s="8">
        <v>29</v>
      </c>
      <c r="E14" s="8">
        <v>9</v>
      </c>
      <c r="F14" s="8">
        <v>8</v>
      </c>
      <c r="G14" s="8">
        <v>35</v>
      </c>
      <c r="H14" s="8">
        <v>25</v>
      </c>
      <c r="I14" s="9">
        <v>10</v>
      </c>
      <c r="J14" s="10">
        <v>7</v>
      </c>
      <c r="K14" s="13">
        <v>34</v>
      </c>
      <c r="L14" s="13">
        <v>35</v>
      </c>
      <c r="M14" s="11">
        <v>0.97142857142857142</v>
      </c>
      <c r="N14" s="26">
        <v>10</v>
      </c>
      <c r="O14" s="39">
        <v>0.1</v>
      </c>
      <c r="P14" s="13" t="str">
        <f t="shared" si="7"/>
        <v>0</v>
      </c>
      <c r="Q14" s="39">
        <v>0</v>
      </c>
      <c r="R14" s="13" t="str">
        <f t="shared" si="8"/>
        <v>10</v>
      </c>
      <c r="S14" s="11">
        <v>1</v>
      </c>
      <c r="T14" s="26">
        <v>10</v>
      </c>
      <c r="U14" s="15">
        <v>0</v>
      </c>
      <c r="V14" s="11">
        <v>0.48</v>
      </c>
      <c r="W14" s="26">
        <v>10</v>
      </c>
      <c r="X14" s="15">
        <v>0</v>
      </c>
      <c r="Y14" s="39">
        <v>0.77</v>
      </c>
      <c r="Z14" s="13" t="str">
        <f t="shared" si="9"/>
        <v>0</v>
      </c>
      <c r="AA14" s="11">
        <v>1</v>
      </c>
      <c r="AB14" s="26">
        <v>10</v>
      </c>
      <c r="AC14" s="15">
        <v>0</v>
      </c>
      <c r="AD14" s="13">
        <v>7</v>
      </c>
      <c r="AE14" s="15">
        <v>0</v>
      </c>
      <c r="AF14" s="27">
        <v>10</v>
      </c>
      <c r="AG14" s="17">
        <v>0.625</v>
      </c>
      <c r="AH14" s="18">
        <v>3</v>
      </c>
      <c r="AI14" s="11">
        <v>0.33333333333333331</v>
      </c>
      <c r="AJ14" s="26">
        <v>0</v>
      </c>
      <c r="AK14" s="15">
        <v>0</v>
      </c>
      <c r="AL14" s="13">
        <v>15</v>
      </c>
      <c r="AM14" s="34">
        <v>10</v>
      </c>
      <c r="AN14" s="13"/>
      <c r="AO14" s="13"/>
      <c r="AP14" s="61">
        <v>5093</v>
      </c>
      <c r="AQ14" s="13" t="str">
        <f t="shared" si="10"/>
        <v>5</v>
      </c>
      <c r="AR14" s="13">
        <v>5</v>
      </c>
      <c r="AS14" s="13">
        <v>5</v>
      </c>
      <c r="AT14" s="42">
        <v>0.13</v>
      </c>
      <c r="AU14" s="13" t="str">
        <f t="shared" si="11"/>
        <v>0</v>
      </c>
      <c r="AV14" s="28">
        <f t="shared" si="12"/>
        <v>103</v>
      </c>
      <c r="AW14" s="32"/>
    </row>
    <row r="15" spans="1:49" s="1" customFormat="1" ht="24" customHeight="1">
      <c r="A15" s="65" t="s">
        <v>100</v>
      </c>
      <c r="B15" s="67">
        <v>0</v>
      </c>
      <c r="C15" s="67">
        <v>56</v>
      </c>
      <c r="D15" s="67">
        <v>53</v>
      </c>
      <c r="E15" s="67">
        <v>15</v>
      </c>
      <c r="F15" s="67">
        <v>14</v>
      </c>
      <c r="G15" s="67">
        <v>51</v>
      </c>
      <c r="H15" s="67">
        <v>48</v>
      </c>
      <c r="I15" s="68">
        <v>14</v>
      </c>
      <c r="J15" s="69">
        <v>14</v>
      </c>
      <c r="K15" s="70">
        <v>48</v>
      </c>
      <c r="L15" s="70">
        <v>51</v>
      </c>
      <c r="M15" s="71">
        <v>0.94117647058823528</v>
      </c>
      <c r="N15" s="72">
        <v>10</v>
      </c>
      <c r="O15" s="73">
        <v>0</v>
      </c>
      <c r="P15" s="70" t="str">
        <f t="shared" si="7"/>
        <v>10</v>
      </c>
      <c r="Q15" s="73">
        <v>0</v>
      </c>
      <c r="R15" s="70" t="str">
        <f t="shared" si="8"/>
        <v>10</v>
      </c>
      <c r="S15" s="71">
        <v>0.9285714285714286</v>
      </c>
      <c r="T15" s="72">
        <v>10</v>
      </c>
      <c r="U15" s="75">
        <v>0</v>
      </c>
      <c r="V15" s="71">
        <v>0.5</v>
      </c>
      <c r="W15" s="72">
        <v>10</v>
      </c>
      <c r="X15" s="75">
        <v>0</v>
      </c>
      <c r="Y15" s="73">
        <v>0.97</v>
      </c>
      <c r="Z15" s="70" t="str">
        <f t="shared" si="9"/>
        <v>10</v>
      </c>
      <c r="AA15" s="71">
        <v>0.93333333333333335</v>
      </c>
      <c r="AB15" s="72">
        <v>10</v>
      </c>
      <c r="AC15" s="75">
        <v>0</v>
      </c>
      <c r="AD15" s="70">
        <v>7</v>
      </c>
      <c r="AE15" s="75">
        <v>0</v>
      </c>
      <c r="AF15" s="76">
        <v>10</v>
      </c>
      <c r="AG15" s="77">
        <v>0.8571428571428571</v>
      </c>
      <c r="AH15" s="78">
        <v>4</v>
      </c>
      <c r="AI15" s="71">
        <v>0.53333333333333333</v>
      </c>
      <c r="AJ15" s="72">
        <v>10</v>
      </c>
      <c r="AK15" s="75">
        <v>0</v>
      </c>
      <c r="AL15" s="70">
        <v>15</v>
      </c>
      <c r="AM15" s="91">
        <v>10</v>
      </c>
      <c r="AN15" s="70"/>
      <c r="AO15" s="70"/>
      <c r="AP15" s="80">
        <v>4850</v>
      </c>
      <c r="AQ15" s="70" t="str">
        <f t="shared" si="10"/>
        <v>5</v>
      </c>
      <c r="AR15" s="70">
        <v>0</v>
      </c>
      <c r="AS15" s="70">
        <v>5</v>
      </c>
      <c r="AT15" s="81">
        <v>3.5999999999999997E-2</v>
      </c>
      <c r="AU15" s="70" t="str">
        <f t="shared" si="11"/>
        <v>3</v>
      </c>
      <c r="AV15" s="82">
        <f t="shared" si="12"/>
        <v>132</v>
      </c>
      <c r="AW15" s="32"/>
    </row>
    <row r="16" spans="1:49" s="84" customFormat="1">
      <c r="A16" s="83" t="s">
        <v>192</v>
      </c>
      <c r="B16" s="84">
        <f>B13+B14+B15</f>
        <v>0</v>
      </c>
      <c r="C16" s="84">
        <f t="shared" ref="C16:L16" si="13">C13+C14+C15</f>
        <v>108</v>
      </c>
      <c r="D16" s="84">
        <f t="shared" si="13"/>
        <v>88</v>
      </c>
      <c r="E16" s="84">
        <f t="shared" si="13"/>
        <v>25</v>
      </c>
      <c r="F16" s="84">
        <f t="shared" si="13"/>
        <v>23</v>
      </c>
      <c r="G16" s="84">
        <f t="shared" si="13"/>
        <v>92</v>
      </c>
      <c r="H16" s="84">
        <f t="shared" si="13"/>
        <v>79</v>
      </c>
      <c r="I16" s="84">
        <f t="shared" si="13"/>
        <v>24</v>
      </c>
      <c r="J16" s="84">
        <f t="shared" si="13"/>
        <v>21</v>
      </c>
      <c r="K16" s="84">
        <f t="shared" si="13"/>
        <v>88</v>
      </c>
      <c r="L16" s="84">
        <f t="shared" si="13"/>
        <v>92</v>
      </c>
      <c r="M16" s="93">
        <f>K16/L16</f>
        <v>0.95652173913043481</v>
      </c>
      <c r="N16" s="84">
        <v>10</v>
      </c>
      <c r="O16" s="89">
        <v>4.1000000000000002E-2</v>
      </c>
      <c r="P16" s="84">
        <v>10</v>
      </c>
      <c r="Q16" s="85">
        <v>0</v>
      </c>
      <c r="R16" s="84">
        <v>10</v>
      </c>
      <c r="S16" s="86" t="s">
        <v>194</v>
      </c>
      <c r="T16" s="84">
        <v>10</v>
      </c>
      <c r="V16" s="86" t="s">
        <v>214</v>
      </c>
      <c r="W16" s="84">
        <v>10</v>
      </c>
      <c r="Y16" s="85">
        <v>0.9</v>
      </c>
      <c r="Z16" s="84">
        <v>10</v>
      </c>
      <c r="AA16" s="85">
        <v>0.95</v>
      </c>
      <c r="AB16" s="84">
        <v>10</v>
      </c>
      <c r="AD16" s="84">
        <v>7</v>
      </c>
      <c r="AF16" s="84">
        <v>10</v>
      </c>
      <c r="AI16" s="86" t="s">
        <v>200</v>
      </c>
      <c r="AJ16" s="84">
        <v>10</v>
      </c>
      <c r="AL16" s="84">
        <v>15</v>
      </c>
      <c r="AM16" s="84">
        <v>10</v>
      </c>
      <c r="AP16" s="95">
        <f>AVERAGE(AP13:AP15)</f>
        <v>5537.666666666667</v>
      </c>
      <c r="AQ16" s="84">
        <v>5</v>
      </c>
      <c r="AR16" s="84">
        <v>5</v>
      </c>
      <c r="AS16" s="84">
        <v>5</v>
      </c>
      <c r="AT16" s="84" t="s">
        <v>240</v>
      </c>
      <c r="AU16" s="84">
        <v>1</v>
      </c>
    </row>
    <row r="17" spans="1:49" s="84" customFormat="1">
      <c r="A17" s="83"/>
      <c r="S17" s="86" t="s">
        <v>209</v>
      </c>
      <c r="V17" s="86" t="s">
        <v>215</v>
      </c>
      <c r="AI17" s="86" t="s">
        <v>201</v>
      </c>
    </row>
    <row r="18" spans="1:49" s="84" customFormat="1">
      <c r="A18" s="83"/>
      <c r="S18" s="86" t="s">
        <v>210</v>
      </c>
      <c r="V18" s="86" t="s">
        <v>216</v>
      </c>
      <c r="AI18" s="86" t="s">
        <v>202</v>
      </c>
    </row>
    <row r="19" spans="1:49" s="84" customFormat="1">
      <c r="A19" s="83"/>
      <c r="S19" s="85">
        <v>0.95</v>
      </c>
      <c r="V19" s="86" t="s">
        <v>217</v>
      </c>
      <c r="AI19" s="86" t="s">
        <v>203</v>
      </c>
    </row>
    <row r="20" spans="1:49" s="84" customFormat="1">
      <c r="A20" s="83"/>
      <c r="V20" s="85">
        <v>0.5</v>
      </c>
      <c r="AI20" s="90">
        <v>0.45800000000000002</v>
      </c>
    </row>
    <row r="22" spans="1:49" s="1" customFormat="1" ht="24" customHeight="1">
      <c r="A22" s="7" t="s">
        <v>72</v>
      </c>
      <c r="B22" s="44">
        <v>1</v>
      </c>
      <c r="C22" s="8">
        <v>29</v>
      </c>
      <c r="D22" s="8">
        <v>26</v>
      </c>
      <c r="E22" s="44">
        <v>0</v>
      </c>
      <c r="F22" s="44">
        <v>0</v>
      </c>
      <c r="G22" s="8">
        <v>29</v>
      </c>
      <c r="H22" s="8">
        <v>26</v>
      </c>
      <c r="I22" s="9">
        <v>7</v>
      </c>
      <c r="J22" s="10">
        <v>5</v>
      </c>
      <c r="K22" s="13">
        <v>28</v>
      </c>
      <c r="L22" s="13">
        <v>29</v>
      </c>
      <c r="M22" s="11">
        <v>0.96551724137931039</v>
      </c>
      <c r="N22" s="26">
        <v>10</v>
      </c>
      <c r="O22" s="39">
        <v>0</v>
      </c>
      <c r="P22" s="13" t="str">
        <f t="shared" ref="P22:P24" si="14">IF(O22&lt;=2%,"10",IF(O22&lt;=4%,"7.5",IF(O22&lt;=6%,"5",IF(O22&gt;6%,"0"))))</f>
        <v>10</v>
      </c>
      <c r="Q22" s="39">
        <v>0</v>
      </c>
      <c r="R22" s="13" t="str">
        <f t="shared" ref="R22:R24" si="15">IF(Q22&lt;=5%,"10",IF(Q22&lt;=8%,"7.5",IF(Q22&lt;=9%,"5",IF(Q22&gt;9%,"0"))))</f>
        <v>10</v>
      </c>
      <c r="S22" s="11">
        <v>0.8</v>
      </c>
      <c r="T22" s="26">
        <v>7.5</v>
      </c>
      <c r="U22" s="45">
        <v>0</v>
      </c>
      <c r="V22" s="11">
        <v>0.53846153846153844</v>
      </c>
      <c r="W22" s="26">
        <v>10</v>
      </c>
      <c r="X22" s="45">
        <v>0</v>
      </c>
      <c r="Y22" s="39">
        <v>0.95</v>
      </c>
      <c r="Z22" s="13" t="str">
        <f t="shared" ref="Z22:Z24" si="16">IF(Y22&gt;=90%,"10",IF(Y22&gt;=85%,"7.5",IF(Y22&gt;=80%,"5",IF(Y22&lt;80%,"0"))))</f>
        <v>10</v>
      </c>
      <c r="AA22" s="11" t="s">
        <v>160</v>
      </c>
      <c r="AB22" s="12" t="s">
        <v>161</v>
      </c>
      <c r="AC22" s="45">
        <v>0</v>
      </c>
      <c r="AD22" s="13" t="s">
        <v>160</v>
      </c>
      <c r="AE22" s="15">
        <v>0</v>
      </c>
      <c r="AF22" s="16" t="s">
        <v>161</v>
      </c>
      <c r="AG22" s="17" t="s">
        <v>160</v>
      </c>
      <c r="AH22" s="18">
        <v>5</v>
      </c>
      <c r="AI22" s="11" t="s">
        <v>160</v>
      </c>
      <c r="AJ22" s="12" t="s">
        <v>161</v>
      </c>
      <c r="AK22" s="15">
        <v>0</v>
      </c>
      <c r="AL22" s="37"/>
      <c r="AM22" s="13">
        <v>10</v>
      </c>
      <c r="AN22" s="13">
        <v>-10</v>
      </c>
      <c r="AO22" s="13"/>
      <c r="AP22" s="61">
        <v>5608</v>
      </c>
      <c r="AQ22" s="13" t="str">
        <f t="shared" ref="AQ22:AQ24" si="17">IF(AP22&lt;=8000,"5",IF(AP22&lt;=12000,"2",IF(AP22&gt;12000,"0")))</f>
        <v>5</v>
      </c>
      <c r="AR22" s="13">
        <v>5</v>
      </c>
      <c r="AS22" s="13">
        <v>5</v>
      </c>
      <c r="AT22" s="42">
        <v>6.9000000000000006E-2</v>
      </c>
      <c r="AU22" s="13" t="str">
        <f t="shared" ref="AU22:AU24" si="18">IF(AT22=0%,"5",IF(AT22&lt;=2%,"4",IF(AT22&lt;=5%,"3",IF(AT22&lt;=8%,"2",IF(AT22&lt;=10%,"1",IF(AT22&gt;10%,"0"))))))</f>
        <v>2</v>
      </c>
      <c r="AV22" s="28">
        <f t="shared" ref="AV22:AV24" si="19">AU22+AS22+AR22+AQ22+AO22+AM22+AN22+AL22+AJ22+AH22+AF22+AB22+Z22+W22+T22+R22+P22+N22</f>
        <v>109.5</v>
      </c>
      <c r="AW22" s="38" t="s">
        <v>172</v>
      </c>
    </row>
    <row r="23" spans="1:49" s="1" customFormat="1" ht="24" customHeight="1">
      <c r="A23" s="7" t="s">
        <v>73</v>
      </c>
      <c r="B23" s="8">
        <v>0</v>
      </c>
      <c r="C23" s="8">
        <v>36</v>
      </c>
      <c r="D23" s="8">
        <v>34</v>
      </c>
      <c r="E23" s="8">
        <v>7</v>
      </c>
      <c r="F23" s="8">
        <v>6</v>
      </c>
      <c r="G23" s="8">
        <v>35</v>
      </c>
      <c r="H23" s="8">
        <v>33</v>
      </c>
      <c r="I23" s="9">
        <v>8</v>
      </c>
      <c r="J23" s="10">
        <v>7</v>
      </c>
      <c r="K23" s="13">
        <v>33</v>
      </c>
      <c r="L23" s="13">
        <v>35</v>
      </c>
      <c r="M23" s="11">
        <v>0.94285714285714284</v>
      </c>
      <c r="N23" s="26">
        <v>10</v>
      </c>
      <c r="O23" s="39">
        <v>0</v>
      </c>
      <c r="P23" s="13" t="str">
        <f t="shared" si="14"/>
        <v>10</v>
      </c>
      <c r="Q23" s="39">
        <v>0</v>
      </c>
      <c r="R23" s="13" t="str">
        <f t="shared" si="15"/>
        <v>10</v>
      </c>
      <c r="S23" s="11">
        <v>1</v>
      </c>
      <c r="T23" s="26">
        <v>10</v>
      </c>
      <c r="U23" s="45">
        <v>0</v>
      </c>
      <c r="V23" s="11">
        <v>0.42424242424242425</v>
      </c>
      <c r="W23" s="26">
        <v>10</v>
      </c>
      <c r="X23" s="45">
        <v>0</v>
      </c>
      <c r="Y23" s="39">
        <v>0.8</v>
      </c>
      <c r="Z23" s="13" t="str">
        <f t="shared" si="16"/>
        <v>5</v>
      </c>
      <c r="AA23" s="11">
        <v>0.8571428571428571</v>
      </c>
      <c r="AB23" s="26">
        <v>10</v>
      </c>
      <c r="AC23" s="45">
        <v>0</v>
      </c>
      <c r="AD23" s="13">
        <v>7</v>
      </c>
      <c r="AE23" s="15">
        <v>0</v>
      </c>
      <c r="AF23" s="27">
        <v>10</v>
      </c>
      <c r="AG23" s="17">
        <v>0.66666666666666663</v>
      </c>
      <c r="AH23" s="18">
        <v>3</v>
      </c>
      <c r="AI23" s="11">
        <v>0.5714285714285714</v>
      </c>
      <c r="AJ23" s="26">
        <v>10</v>
      </c>
      <c r="AK23" s="15">
        <v>0</v>
      </c>
      <c r="AL23" s="37"/>
      <c r="AM23" s="13">
        <v>10</v>
      </c>
      <c r="AN23" s="13">
        <v>-10</v>
      </c>
      <c r="AO23" s="13"/>
      <c r="AP23" s="61">
        <v>5417</v>
      </c>
      <c r="AQ23" s="13" t="str">
        <f t="shared" si="17"/>
        <v>5</v>
      </c>
      <c r="AR23" s="13">
        <v>5</v>
      </c>
      <c r="AS23" s="13">
        <v>5</v>
      </c>
      <c r="AT23" s="42">
        <v>0</v>
      </c>
      <c r="AU23" s="13" t="str">
        <f t="shared" si="18"/>
        <v>5</v>
      </c>
      <c r="AV23" s="28">
        <f t="shared" si="19"/>
        <v>108</v>
      </c>
      <c r="AW23" s="38" t="s">
        <v>172</v>
      </c>
    </row>
    <row r="24" spans="1:49" s="1" customFormat="1" ht="24" customHeight="1">
      <c r="A24" s="65" t="s">
        <v>74</v>
      </c>
      <c r="B24" s="66">
        <v>1</v>
      </c>
      <c r="C24" s="67">
        <v>47</v>
      </c>
      <c r="D24" s="67">
        <v>29</v>
      </c>
      <c r="E24" s="67">
        <v>4</v>
      </c>
      <c r="F24" s="67">
        <v>3</v>
      </c>
      <c r="G24" s="67">
        <v>46</v>
      </c>
      <c r="H24" s="67">
        <v>29</v>
      </c>
      <c r="I24" s="68">
        <v>7</v>
      </c>
      <c r="J24" s="69">
        <v>7</v>
      </c>
      <c r="K24" s="70">
        <v>44</v>
      </c>
      <c r="L24" s="70">
        <v>46</v>
      </c>
      <c r="M24" s="71">
        <v>0.95652173913043481</v>
      </c>
      <c r="N24" s="72">
        <v>10</v>
      </c>
      <c r="O24" s="73">
        <v>0</v>
      </c>
      <c r="P24" s="70" t="str">
        <f t="shared" si="14"/>
        <v>10</v>
      </c>
      <c r="Q24" s="73">
        <v>0.1</v>
      </c>
      <c r="R24" s="70" t="str">
        <f t="shared" si="15"/>
        <v>0</v>
      </c>
      <c r="S24" s="71">
        <v>0.8571428571428571</v>
      </c>
      <c r="T24" s="72">
        <v>10</v>
      </c>
      <c r="U24" s="74">
        <v>0</v>
      </c>
      <c r="V24" s="71">
        <v>0.65517241379310343</v>
      </c>
      <c r="W24" s="72">
        <v>10</v>
      </c>
      <c r="X24" s="74">
        <v>0</v>
      </c>
      <c r="Y24" s="73">
        <v>0.9</v>
      </c>
      <c r="Z24" s="70" t="str">
        <f t="shared" si="16"/>
        <v>10</v>
      </c>
      <c r="AA24" s="71">
        <v>0.75</v>
      </c>
      <c r="AB24" s="72">
        <v>5</v>
      </c>
      <c r="AC24" s="74">
        <v>0</v>
      </c>
      <c r="AD24" s="70">
        <v>7</v>
      </c>
      <c r="AE24" s="75">
        <v>0</v>
      </c>
      <c r="AF24" s="76">
        <v>10</v>
      </c>
      <c r="AG24" s="77">
        <v>1</v>
      </c>
      <c r="AH24" s="78">
        <v>5</v>
      </c>
      <c r="AI24" s="71">
        <v>0.75</v>
      </c>
      <c r="AJ24" s="72">
        <v>10</v>
      </c>
      <c r="AK24" s="75">
        <v>0</v>
      </c>
      <c r="AL24" s="79"/>
      <c r="AM24" s="70">
        <v>10</v>
      </c>
      <c r="AN24" s="70">
        <v>-10</v>
      </c>
      <c r="AO24" s="70"/>
      <c r="AP24" s="80">
        <v>3866</v>
      </c>
      <c r="AQ24" s="70" t="str">
        <f t="shared" si="17"/>
        <v>5</v>
      </c>
      <c r="AR24" s="70">
        <v>5</v>
      </c>
      <c r="AS24" s="70">
        <v>5</v>
      </c>
      <c r="AT24" s="81">
        <v>6.4000000000000001E-2</v>
      </c>
      <c r="AU24" s="70" t="str">
        <f t="shared" si="18"/>
        <v>2</v>
      </c>
      <c r="AV24" s="82">
        <f t="shared" si="19"/>
        <v>97</v>
      </c>
      <c r="AW24" s="38" t="s">
        <v>172</v>
      </c>
    </row>
    <row r="25" spans="1:49" s="84" customFormat="1">
      <c r="A25" s="83" t="s">
        <v>192</v>
      </c>
      <c r="B25" s="84">
        <f>B22+B23+B24</f>
        <v>2</v>
      </c>
      <c r="C25" s="84">
        <f t="shared" ref="C25:L25" si="20">C22+C23+C24</f>
        <v>112</v>
      </c>
      <c r="D25" s="84">
        <f t="shared" si="20"/>
        <v>89</v>
      </c>
      <c r="E25" s="84">
        <f t="shared" si="20"/>
        <v>11</v>
      </c>
      <c r="F25" s="84">
        <f t="shared" si="20"/>
        <v>9</v>
      </c>
      <c r="G25" s="84">
        <f t="shared" si="20"/>
        <v>110</v>
      </c>
      <c r="H25" s="84">
        <f t="shared" si="20"/>
        <v>88</v>
      </c>
      <c r="I25" s="84">
        <f t="shared" si="20"/>
        <v>22</v>
      </c>
      <c r="J25" s="84">
        <f t="shared" si="20"/>
        <v>19</v>
      </c>
      <c r="K25" s="84">
        <f t="shared" si="20"/>
        <v>105</v>
      </c>
      <c r="L25" s="84">
        <f t="shared" si="20"/>
        <v>110</v>
      </c>
      <c r="M25" s="93">
        <f>K25/L25</f>
        <v>0.95454545454545459</v>
      </c>
      <c r="N25" s="84">
        <v>10</v>
      </c>
      <c r="O25" s="85">
        <v>0</v>
      </c>
      <c r="P25" s="84">
        <v>10</v>
      </c>
      <c r="Q25" s="93">
        <v>4.4999999999999998E-2</v>
      </c>
      <c r="R25" s="84">
        <v>10</v>
      </c>
      <c r="S25" s="86" t="s">
        <v>193</v>
      </c>
      <c r="T25" s="84">
        <v>10</v>
      </c>
      <c r="V25" s="84" t="s">
        <v>218</v>
      </c>
      <c r="W25" s="84">
        <v>10</v>
      </c>
      <c r="Y25" s="85">
        <v>0.9</v>
      </c>
      <c r="Z25" s="84">
        <v>10</v>
      </c>
      <c r="AA25" s="86" t="s">
        <v>200</v>
      </c>
      <c r="AB25" s="84">
        <v>7.5</v>
      </c>
      <c r="AD25" s="84">
        <v>7</v>
      </c>
      <c r="AF25" s="84">
        <v>10</v>
      </c>
      <c r="AI25" s="84" t="s">
        <v>200</v>
      </c>
      <c r="AJ25" s="84">
        <v>10</v>
      </c>
      <c r="AM25" s="84">
        <v>10</v>
      </c>
      <c r="AN25" s="84">
        <v>-10</v>
      </c>
      <c r="AP25" s="95">
        <f>AVERAGE(AP22:AP24)</f>
        <v>4963.666666666667</v>
      </c>
      <c r="AQ25" s="84">
        <v>5</v>
      </c>
      <c r="AR25" s="84">
        <v>5</v>
      </c>
      <c r="AS25" s="84">
        <v>5</v>
      </c>
      <c r="AT25" s="89">
        <v>4.4999999999999998E-2</v>
      </c>
      <c r="AU25" s="84">
        <v>3</v>
      </c>
    </row>
    <row r="26" spans="1:49" s="84" customFormat="1">
      <c r="A26" s="83"/>
      <c r="S26" s="86" t="s">
        <v>194</v>
      </c>
      <c r="V26" s="84" t="s">
        <v>219</v>
      </c>
      <c r="AA26" s="86" t="s">
        <v>195</v>
      </c>
      <c r="AI26" s="84" t="s">
        <v>222</v>
      </c>
    </row>
    <row r="27" spans="1:49" s="84" customFormat="1">
      <c r="A27" s="83"/>
      <c r="S27" s="86" t="s">
        <v>195</v>
      </c>
      <c r="V27" s="84" t="s">
        <v>220</v>
      </c>
      <c r="AA27" s="86" t="s">
        <v>204</v>
      </c>
      <c r="AI27" s="84" t="s">
        <v>204</v>
      </c>
    </row>
    <row r="28" spans="1:49" s="84" customFormat="1">
      <c r="A28" s="83"/>
      <c r="S28" s="86" t="s">
        <v>196</v>
      </c>
      <c r="V28" s="84" t="s">
        <v>221</v>
      </c>
      <c r="AA28" s="86" t="s">
        <v>205</v>
      </c>
      <c r="AI28" s="84" t="s">
        <v>223</v>
      </c>
    </row>
    <row r="29" spans="1:49" s="84" customFormat="1">
      <c r="A29" s="83"/>
      <c r="S29" s="87">
        <v>0.89</v>
      </c>
      <c r="V29" s="85">
        <v>0.55000000000000004</v>
      </c>
      <c r="AA29" s="90">
        <v>0.81799999999999995</v>
      </c>
      <c r="AI29" s="89">
        <v>0.63600000000000001</v>
      </c>
    </row>
    <row r="31" spans="1:49" s="1" customFormat="1" ht="24" customHeight="1">
      <c r="A31" s="7" t="s">
        <v>94</v>
      </c>
      <c r="B31" s="8">
        <v>0</v>
      </c>
      <c r="C31" s="8">
        <v>19</v>
      </c>
      <c r="D31" s="8">
        <v>18</v>
      </c>
      <c r="E31" s="8">
        <v>5</v>
      </c>
      <c r="F31" s="8">
        <v>5</v>
      </c>
      <c r="G31" s="8">
        <v>19</v>
      </c>
      <c r="H31" s="8">
        <v>18</v>
      </c>
      <c r="I31" s="9">
        <v>2</v>
      </c>
      <c r="J31" s="10">
        <v>2</v>
      </c>
      <c r="K31" s="13">
        <v>18</v>
      </c>
      <c r="L31" s="13">
        <v>19</v>
      </c>
      <c r="M31" s="11">
        <v>0.94736842105263153</v>
      </c>
      <c r="N31" s="26">
        <v>10</v>
      </c>
      <c r="O31" s="39">
        <v>0</v>
      </c>
      <c r="P31" s="13" t="str">
        <f t="shared" ref="P31:P32" si="21">IF(O31&lt;=2%,"10",IF(O31&lt;=4%,"7.5",IF(O31&lt;=6%,"5",IF(O31&gt;6%,"0"))))</f>
        <v>10</v>
      </c>
      <c r="Q31" s="39">
        <v>0</v>
      </c>
      <c r="R31" s="13" t="str">
        <f t="shared" ref="R31:R32" si="22">IF(Q31&lt;=5%,"10",IF(Q31&lt;=8%,"7.5",IF(Q31&lt;=9%,"5",IF(Q31&gt;9%,"0"))))</f>
        <v>10</v>
      </c>
      <c r="S31" s="11">
        <v>1</v>
      </c>
      <c r="T31" s="26">
        <v>10</v>
      </c>
      <c r="U31" s="15">
        <v>0</v>
      </c>
      <c r="V31" s="11">
        <v>0.66666666666666663</v>
      </c>
      <c r="W31" s="26">
        <v>10</v>
      </c>
      <c r="X31" s="15">
        <v>0</v>
      </c>
      <c r="Y31" s="39">
        <v>0.82</v>
      </c>
      <c r="Z31" s="13" t="str">
        <f t="shared" ref="Z31:Z32" si="23">IF(Y31&gt;=90%,"10",IF(Y31&gt;=85%,"7.5",IF(Y31&gt;=80%,"5",IF(Y31&lt;80%,"0"))))</f>
        <v>5</v>
      </c>
      <c r="AA31" s="11">
        <v>0.8</v>
      </c>
      <c r="AB31" s="26">
        <v>7.5</v>
      </c>
      <c r="AC31" s="15">
        <v>0</v>
      </c>
      <c r="AD31" s="13">
        <v>7</v>
      </c>
      <c r="AE31" s="15">
        <v>0</v>
      </c>
      <c r="AF31" s="27">
        <v>10</v>
      </c>
      <c r="AG31" s="17">
        <v>0.6</v>
      </c>
      <c r="AH31" s="18">
        <v>3</v>
      </c>
      <c r="AI31" s="11">
        <v>0.6</v>
      </c>
      <c r="AJ31" s="26">
        <v>10</v>
      </c>
      <c r="AK31" s="15">
        <v>0</v>
      </c>
      <c r="AL31" s="13">
        <v>10</v>
      </c>
      <c r="AM31" s="13">
        <v>8</v>
      </c>
      <c r="AN31" s="13"/>
      <c r="AO31" s="13"/>
      <c r="AP31" s="61">
        <v>8125</v>
      </c>
      <c r="AQ31" s="13" t="str">
        <f t="shared" ref="AQ31:AQ32" si="24">IF(AP31&lt;=8000,"5",IF(AP31&lt;=12000,"2",IF(AP31&gt;12000,"0")))</f>
        <v>2</v>
      </c>
      <c r="AR31" s="13">
        <v>0</v>
      </c>
      <c r="AS31" s="13">
        <v>5</v>
      </c>
      <c r="AT31" s="42">
        <v>0</v>
      </c>
      <c r="AU31" s="13" t="str">
        <f t="shared" ref="AU31:AU32" si="25">IF(AT31=0%,"5",IF(AT31&lt;=2%,"4",IF(AT31&lt;=5%,"3",IF(AT31&lt;=8%,"2",IF(AT31&lt;=10%,"1",IF(AT31&gt;10%,"0"))))))</f>
        <v>5</v>
      </c>
      <c r="AV31" s="28">
        <f t="shared" ref="AV31:AV32" si="26">AU31+AS31+AR31+AQ31+AO31+AM31+AN31+AL31+AJ31+AH31+AF31+AB31+Z31+W31+T31+R31+P31+N31</f>
        <v>115.5</v>
      </c>
      <c r="AW31" s="32"/>
    </row>
    <row r="32" spans="1:49" s="1" customFormat="1" ht="24" customHeight="1">
      <c r="A32" s="94" t="s">
        <v>95</v>
      </c>
      <c r="B32" s="66">
        <v>1</v>
      </c>
      <c r="C32" s="67">
        <v>111</v>
      </c>
      <c r="D32" s="67">
        <v>46</v>
      </c>
      <c r="E32" s="67">
        <v>6</v>
      </c>
      <c r="F32" s="67">
        <v>4</v>
      </c>
      <c r="G32" s="67">
        <v>109</v>
      </c>
      <c r="H32" s="67">
        <v>46</v>
      </c>
      <c r="I32" s="68">
        <v>26</v>
      </c>
      <c r="J32" s="69">
        <v>14</v>
      </c>
      <c r="K32" s="70">
        <v>104</v>
      </c>
      <c r="L32" s="70">
        <v>109</v>
      </c>
      <c r="M32" s="71">
        <v>0.95412844036697253</v>
      </c>
      <c r="N32" s="72">
        <v>10</v>
      </c>
      <c r="O32" s="73">
        <v>0</v>
      </c>
      <c r="P32" s="70" t="str">
        <f t="shared" si="21"/>
        <v>10</v>
      </c>
      <c r="Q32" s="73">
        <v>0</v>
      </c>
      <c r="R32" s="70" t="str">
        <f t="shared" si="22"/>
        <v>10</v>
      </c>
      <c r="S32" s="71">
        <v>0.8571428571428571</v>
      </c>
      <c r="T32" s="72">
        <v>10</v>
      </c>
      <c r="U32" s="75">
        <v>0</v>
      </c>
      <c r="V32" s="71">
        <v>0.45652173913043476</v>
      </c>
      <c r="W32" s="72">
        <v>10</v>
      </c>
      <c r="X32" s="75">
        <v>0</v>
      </c>
      <c r="Y32" s="73">
        <v>0.91</v>
      </c>
      <c r="Z32" s="70" t="str">
        <f t="shared" si="23"/>
        <v>10</v>
      </c>
      <c r="AA32" s="71">
        <v>1</v>
      </c>
      <c r="AB32" s="72">
        <v>10</v>
      </c>
      <c r="AC32" s="75">
        <v>0</v>
      </c>
      <c r="AD32" s="70">
        <v>3.5</v>
      </c>
      <c r="AE32" s="75">
        <v>0</v>
      </c>
      <c r="AF32" s="76">
        <v>8</v>
      </c>
      <c r="AG32" s="77">
        <v>0</v>
      </c>
      <c r="AH32" s="78">
        <v>0</v>
      </c>
      <c r="AI32" s="71">
        <v>0.66666666666666663</v>
      </c>
      <c r="AJ32" s="72">
        <v>10</v>
      </c>
      <c r="AK32" s="75">
        <v>0</v>
      </c>
      <c r="AL32" s="70">
        <v>10</v>
      </c>
      <c r="AM32" s="70">
        <v>8</v>
      </c>
      <c r="AN32" s="70"/>
      <c r="AO32" s="70"/>
      <c r="AP32" s="80">
        <v>2885</v>
      </c>
      <c r="AQ32" s="70" t="str">
        <f t="shared" si="24"/>
        <v>5</v>
      </c>
      <c r="AR32" s="70">
        <v>5</v>
      </c>
      <c r="AS32" s="70">
        <v>5</v>
      </c>
      <c r="AT32" s="81">
        <v>0</v>
      </c>
      <c r="AU32" s="70" t="str">
        <f t="shared" si="25"/>
        <v>5</v>
      </c>
      <c r="AV32" s="82">
        <f t="shared" si="26"/>
        <v>126</v>
      </c>
      <c r="AW32" s="32"/>
    </row>
    <row r="33" spans="1:49" s="84" customFormat="1">
      <c r="A33" s="83" t="s">
        <v>192</v>
      </c>
      <c r="B33" s="84">
        <f>B31+B32</f>
        <v>1</v>
      </c>
      <c r="C33" s="84">
        <f t="shared" ref="C33:L33" si="27">C31+C32</f>
        <v>130</v>
      </c>
      <c r="D33" s="84">
        <f t="shared" si="27"/>
        <v>64</v>
      </c>
      <c r="E33" s="84">
        <f t="shared" si="27"/>
        <v>11</v>
      </c>
      <c r="F33" s="84">
        <f t="shared" si="27"/>
        <v>9</v>
      </c>
      <c r="G33" s="84">
        <f t="shared" si="27"/>
        <v>128</v>
      </c>
      <c r="H33" s="84">
        <f t="shared" si="27"/>
        <v>64</v>
      </c>
      <c r="I33" s="84">
        <f t="shared" si="27"/>
        <v>28</v>
      </c>
      <c r="J33" s="84">
        <f t="shared" si="27"/>
        <v>16</v>
      </c>
      <c r="K33" s="84">
        <f t="shared" si="27"/>
        <v>122</v>
      </c>
      <c r="L33" s="84">
        <f t="shared" si="27"/>
        <v>128</v>
      </c>
      <c r="M33" s="93">
        <f>K33/L33</f>
        <v>0.953125</v>
      </c>
      <c r="N33" s="84">
        <v>10</v>
      </c>
      <c r="O33" s="85">
        <v>0</v>
      </c>
      <c r="P33" s="84">
        <v>10</v>
      </c>
      <c r="Q33" s="85">
        <v>0</v>
      </c>
      <c r="R33" s="84">
        <v>10</v>
      </c>
      <c r="S33" s="84" t="s">
        <v>211</v>
      </c>
      <c r="T33" s="84">
        <v>10</v>
      </c>
      <c r="V33" s="84" t="s">
        <v>224</v>
      </c>
      <c r="W33" s="84">
        <v>10</v>
      </c>
      <c r="Y33" s="84">
        <v>86.5</v>
      </c>
      <c r="Z33" s="84">
        <v>5</v>
      </c>
      <c r="AA33" s="84" t="s">
        <v>193</v>
      </c>
      <c r="AB33" s="84">
        <v>10</v>
      </c>
      <c r="AI33" s="84" t="s">
        <v>229</v>
      </c>
      <c r="AJ33" s="84">
        <v>10</v>
      </c>
      <c r="AL33" s="84">
        <v>10</v>
      </c>
      <c r="AM33" s="84">
        <v>8</v>
      </c>
      <c r="AP33" s="95">
        <f>AVERAGE(AP30:AP32)</f>
        <v>5505</v>
      </c>
      <c r="AQ33" s="84">
        <v>5</v>
      </c>
      <c r="AR33" s="84">
        <v>5</v>
      </c>
      <c r="AS33" s="84">
        <v>5</v>
      </c>
      <c r="AT33" s="84">
        <v>0</v>
      </c>
      <c r="AU33" s="84">
        <v>5</v>
      </c>
    </row>
    <row r="34" spans="1:49" s="84" customFormat="1">
      <c r="A34" s="83"/>
      <c r="M34" s="93"/>
      <c r="O34" s="85"/>
      <c r="Q34" s="85"/>
      <c r="S34" s="84" t="s">
        <v>212</v>
      </c>
      <c r="V34" s="84" t="s">
        <v>225</v>
      </c>
      <c r="AA34" s="84" t="s">
        <v>227</v>
      </c>
      <c r="AI34" s="84" t="s">
        <v>214</v>
      </c>
    </row>
    <row r="35" spans="1:49" s="84" customFormat="1">
      <c r="A35" s="83"/>
      <c r="M35" s="93"/>
      <c r="O35" s="85"/>
      <c r="Q35" s="85"/>
      <c r="S35" s="84" t="s">
        <v>213</v>
      </c>
      <c r="V35" s="84" t="s">
        <v>226</v>
      </c>
      <c r="AA35" s="84" t="s">
        <v>228</v>
      </c>
      <c r="AI35" s="84" t="s">
        <v>223</v>
      </c>
    </row>
    <row r="36" spans="1:49" s="84" customFormat="1">
      <c r="A36" s="83"/>
      <c r="M36" s="93"/>
      <c r="O36" s="85"/>
      <c r="Q36" s="85"/>
      <c r="S36" s="89">
        <v>0.875</v>
      </c>
      <c r="V36" s="89">
        <v>0.51500000000000001</v>
      </c>
      <c r="AA36" s="89">
        <v>0.90900000000000003</v>
      </c>
      <c r="AI36" s="89">
        <v>0.63600000000000001</v>
      </c>
    </row>
    <row r="37" spans="1:49" s="84" customFormat="1">
      <c r="A37" s="83"/>
      <c r="M37" s="93"/>
      <c r="O37" s="85"/>
      <c r="Q37" s="85"/>
    </row>
    <row r="39" spans="1:49" s="1" customFormat="1" ht="13.5" customHeight="1">
      <c r="A39" s="7" t="s">
        <v>75</v>
      </c>
      <c r="B39" s="8">
        <v>0</v>
      </c>
      <c r="C39" s="8">
        <v>54</v>
      </c>
      <c r="D39" s="8">
        <v>29</v>
      </c>
      <c r="E39" s="8">
        <v>14</v>
      </c>
      <c r="F39" s="8">
        <v>9</v>
      </c>
      <c r="G39" s="8">
        <v>42</v>
      </c>
      <c r="H39" s="8">
        <v>23</v>
      </c>
      <c r="I39" s="9">
        <v>21</v>
      </c>
      <c r="J39" s="10">
        <v>9</v>
      </c>
      <c r="K39" s="13">
        <v>42</v>
      </c>
      <c r="L39" s="13">
        <v>42</v>
      </c>
      <c r="M39" s="11">
        <v>1</v>
      </c>
      <c r="N39" s="26">
        <v>10</v>
      </c>
      <c r="O39" s="39">
        <v>0</v>
      </c>
      <c r="P39" s="13" t="str">
        <f t="shared" ref="P39:P40" si="28">IF(O39&lt;=2%,"10",IF(O39&lt;=4%,"7.5",IF(O39&lt;=6%,"5",IF(O39&gt;6%,"0"))))</f>
        <v>10</v>
      </c>
      <c r="Q39" s="39">
        <v>0</v>
      </c>
      <c r="R39" s="13" t="str">
        <f t="shared" ref="R39:R40" si="29">IF(Q39&lt;=5%,"10",IF(Q39&lt;=8%,"7.5",IF(Q39&lt;=9%,"5",IF(Q39&gt;9%,"0"))))</f>
        <v>10</v>
      </c>
      <c r="S39" s="11">
        <v>0.88888888888888884</v>
      </c>
      <c r="T39" s="26">
        <v>10</v>
      </c>
      <c r="U39" s="45">
        <v>0</v>
      </c>
      <c r="V39" s="11">
        <v>0.2608695652173913</v>
      </c>
      <c r="W39" s="26">
        <v>5</v>
      </c>
      <c r="X39" s="45">
        <v>0</v>
      </c>
      <c r="Y39" s="39">
        <v>0.92</v>
      </c>
      <c r="Z39" s="13" t="str">
        <f t="shared" ref="Z39:Z40" si="30">IF(Y39&gt;=90%,"10",IF(Y39&gt;=85%,"7.5",IF(Y39&gt;=80%,"5",IF(Y39&lt;80%,"0"))))</f>
        <v>10</v>
      </c>
      <c r="AA39" s="11">
        <v>0.9285714285714286</v>
      </c>
      <c r="AB39" s="26">
        <v>10</v>
      </c>
      <c r="AC39" s="45">
        <v>0</v>
      </c>
      <c r="AD39" s="13">
        <v>4</v>
      </c>
      <c r="AE39" s="15">
        <v>0</v>
      </c>
      <c r="AF39" s="27">
        <v>8</v>
      </c>
      <c r="AG39" s="17">
        <v>0.44444444444444442</v>
      </c>
      <c r="AH39" s="18">
        <v>2</v>
      </c>
      <c r="AI39" s="11">
        <v>0.2857142857142857</v>
      </c>
      <c r="AJ39" s="26">
        <v>0</v>
      </c>
      <c r="AK39" s="15">
        <v>0</v>
      </c>
      <c r="AL39" s="13">
        <v>14</v>
      </c>
      <c r="AM39" s="13">
        <v>10</v>
      </c>
      <c r="AN39" s="13"/>
      <c r="AO39" s="13"/>
      <c r="AP39" s="61">
        <v>2298</v>
      </c>
      <c r="AQ39" s="13" t="str">
        <f t="shared" ref="AQ39:AQ40" si="31">IF(AP39&lt;=8000,"5",IF(AP39&lt;=12000,"2",IF(AP39&gt;12000,"0")))</f>
        <v>5</v>
      </c>
      <c r="AR39" s="13">
        <v>0</v>
      </c>
      <c r="AS39" s="13">
        <v>5</v>
      </c>
      <c r="AT39" s="42">
        <v>3.6999999999999998E-2</v>
      </c>
      <c r="AU39" s="13" t="str">
        <f t="shared" ref="AU39:AU40" si="32">IF(AT39=0%,"5",IF(AT39&lt;=2%,"4",IF(AT39&lt;=5%,"3",IF(AT39&lt;=8%,"2",IF(AT39&lt;=10%,"1",IF(AT39&gt;10%,"0"))))))</f>
        <v>3</v>
      </c>
      <c r="AV39" s="28">
        <f t="shared" ref="AV39:AV40" si="33">AU39+AS39+AR39+AQ39+AO39+AM39+AN39+AL39+AJ39+AH39+AF39+AB39+Z39+W39+T39+R39+P39+N39</f>
        <v>112</v>
      </c>
      <c r="AW39" s="32"/>
    </row>
    <row r="40" spans="1:49" s="1" customFormat="1" ht="13.5" customHeight="1">
      <c r="A40" s="65" t="s">
        <v>76</v>
      </c>
      <c r="B40" s="67">
        <v>0</v>
      </c>
      <c r="C40" s="67">
        <v>10</v>
      </c>
      <c r="D40" s="67">
        <v>10</v>
      </c>
      <c r="E40" s="67">
        <v>2</v>
      </c>
      <c r="F40" s="67">
        <v>2</v>
      </c>
      <c r="G40" s="67">
        <v>8</v>
      </c>
      <c r="H40" s="67">
        <v>8</v>
      </c>
      <c r="I40" s="96">
        <v>1</v>
      </c>
      <c r="J40" s="97">
        <v>1</v>
      </c>
      <c r="K40" s="70">
        <v>8</v>
      </c>
      <c r="L40" s="70">
        <v>8</v>
      </c>
      <c r="M40" s="71">
        <v>1</v>
      </c>
      <c r="N40" s="72">
        <v>10</v>
      </c>
      <c r="O40" s="73">
        <v>0</v>
      </c>
      <c r="P40" s="70" t="str">
        <f t="shared" si="28"/>
        <v>10</v>
      </c>
      <c r="Q40" s="73">
        <v>0</v>
      </c>
      <c r="R40" s="70" t="str">
        <f t="shared" si="29"/>
        <v>10</v>
      </c>
      <c r="S40" s="71" t="s">
        <v>160</v>
      </c>
      <c r="T40" s="72">
        <v>10</v>
      </c>
      <c r="U40" s="74">
        <v>0</v>
      </c>
      <c r="V40" s="71">
        <v>0.375</v>
      </c>
      <c r="W40" s="72">
        <v>10</v>
      </c>
      <c r="X40" s="74">
        <v>0</v>
      </c>
      <c r="Y40" s="73">
        <v>0.93</v>
      </c>
      <c r="Z40" s="70" t="str">
        <f t="shared" si="30"/>
        <v>10</v>
      </c>
      <c r="AA40" s="71">
        <v>0.5</v>
      </c>
      <c r="AB40" s="72">
        <v>0</v>
      </c>
      <c r="AC40" s="74">
        <v>0</v>
      </c>
      <c r="AD40" s="70">
        <v>0.5</v>
      </c>
      <c r="AE40" s="75">
        <v>0</v>
      </c>
      <c r="AF40" s="76">
        <v>0</v>
      </c>
      <c r="AG40" s="77">
        <v>0</v>
      </c>
      <c r="AH40" s="78">
        <v>0</v>
      </c>
      <c r="AI40" s="71">
        <v>0</v>
      </c>
      <c r="AJ40" s="72">
        <v>0</v>
      </c>
      <c r="AK40" s="75">
        <v>0</v>
      </c>
      <c r="AL40" s="70">
        <v>14</v>
      </c>
      <c r="AM40" s="70">
        <v>10</v>
      </c>
      <c r="AN40" s="70"/>
      <c r="AO40" s="70"/>
      <c r="AP40" s="80">
        <v>6611</v>
      </c>
      <c r="AQ40" s="70" t="str">
        <f t="shared" si="31"/>
        <v>5</v>
      </c>
      <c r="AR40" s="70">
        <v>0</v>
      </c>
      <c r="AS40" s="70">
        <v>5</v>
      </c>
      <c r="AT40" s="81">
        <v>0.1</v>
      </c>
      <c r="AU40" s="70" t="str">
        <f t="shared" si="32"/>
        <v>1</v>
      </c>
      <c r="AV40" s="82">
        <f t="shared" si="33"/>
        <v>95</v>
      </c>
      <c r="AW40" s="32"/>
    </row>
    <row r="41" spans="1:49" s="84" customFormat="1">
      <c r="A41" s="83" t="s">
        <v>192</v>
      </c>
      <c r="B41" s="84">
        <f>B39+B40</f>
        <v>0</v>
      </c>
      <c r="C41" s="84">
        <f t="shared" ref="C41:L41" si="34">C39+C40</f>
        <v>64</v>
      </c>
      <c r="D41" s="84">
        <f t="shared" si="34"/>
        <v>39</v>
      </c>
      <c r="E41" s="84">
        <f t="shared" si="34"/>
        <v>16</v>
      </c>
      <c r="F41" s="84">
        <f t="shared" si="34"/>
        <v>11</v>
      </c>
      <c r="G41" s="84">
        <f t="shared" si="34"/>
        <v>50</v>
      </c>
      <c r="H41" s="84">
        <f t="shared" si="34"/>
        <v>31</v>
      </c>
      <c r="I41" s="84">
        <f t="shared" si="34"/>
        <v>22</v>
      </c>
      <c r="J41" s="84">
        <f t="shared" si="34"/>
        <v>10</v>
      </c>
      <c r="K41" s="84">
        <f t="shared" si="34"/>
        <v>50</v>
      </c>
      <c r="L41" s="84">
        <f t="shared" si="34"/>
        <v>50</v>
      </c>
      <c r="M41" s="85">
        <v>1</v>
      </c>
      <c r="N41" s="84">
        <v>10</v>
      </c>
      <c r="O41" s="85">
        <v>0</v>
      </c>
      <c r="P41" s="84">
        <v>10</v>
      </c>
      <c r="Q41" s="85">
        <v>0</v>
      </c>
      <c r="R41" s="84">
        <v>10</v>
      </c>
      <c r="S41" s="84" t="s">
        <v>231</v>
      </c>
      <c r="T41" s="84">
        <v>10</v>
      </c>
      <c r="V41" s="84" t="s">
        <v>234</v>
      </c>
      <c r="W41" s="84">
        <v>7.5</v>
      </c>
      <c r="Y41" s="85">
        <v>0.92</v>
      </c>
      <c r="Z41" s="84">
        <v>10</v>
      </c>
      <c r="AA41" s="84" t="s">
        <v>209</v>
      </c>
      <c r="AB41" s="84">
        <v>10</v>
      </c>
      <c r="AI41" s="84" t="s">
        <v>238</v>
      </c>
      <c r="AJ41" s="84">
        <v>0</v>
      </c>
      <c r="AL41" s="84">
        <v>14</v>
      </c>
      <c r="AM41" s="84">
        <v>10</v>
      </c>
      <c r="AP41" s="95">
        <f>AVERAGE(AP38:AP40)</f>
        <v>4454.5</v>
      </c>
      <c r="AQ41" s="84">
        <v>5</v>
      </c>
      <c r="AR41" s="84">
        <v>0</v>
      </c>
      <c r="AS41" s="84">
        <v>5</v>
      </c>
      <c r="AT41" s="89">
        <v>4.7E-2</v>
      </c>
      <c r="AU41" s="84">
        <v>3</v>
      </c>
    </row>
    <row r="42" spans="1:49" s="84" customFormat="1">
      <c r="A42" s="83"/>
      <c r="M42" s="85"/>
      <c r="O42" s="85"/>
      <c r="Q42" s="85"/>
      <c r="S42" s="84" t="s">
        <v>230</v>
      </c>
      <c r="V42" s="84" t="s">
        <v>233</v>
      </c>
      <c r="AA42" s="84" t="s">
        <v>236</v>
      </c>
      <c r="AI42" s="84" t="s">
        <v>237</v>
      </c>
      <c r="AP42" s="95"/>
    </row>
    <row r="43" spans="1:49" s="84" customFormat="1">
      <c r="A43" s="83"/>
      <c r="M43" s="85"/>
      <c r="O43" s="85"/>
      <c r="Q43" s="85"/>
      <c r="S43" s="84" t="s">
        <v>232</v>
      </c>
      <c r="V43" s="84" t="s">
        <v>235</v>
      </c>
      <c r="AA43" s="84" t="s">
        <v>213</v>
      </c>
      <c r="AI43" s="84" t="s">
        <v>239</v>
      </c>
      <c r="AP43" s="95"/>
    </row>
    <row r="44" spans="1:49" s="84" customFormat="1">
      <c r="A44" s="83"/>
      <c r="M44" s="85"/>
      <c r="O44" s="85"/>
      <c r="Q44" s="85"/>
      <c r="S44" s="85">
        <v>0.9</v>
      </c>
      <c r="V44" s="89">
        <v>0.29399999999999998</v>
      </c>
      <c r="AA44" s="89">
        <v>0.875</v>
      </c>
      <c r="AI44" s="85">
        <v>0.25</v>
      </c>
      <c r="AP44" s="95"/>
    </row>
    <row r="46" spans="1:49" s="1" customFormat="1" ht="24" customHeight="1">
      <c r="A46" s="7" t="s">
        <v>128</v>
      </c>
      <c r="B46" s="8">
        <v>0</v>
      </c>
      <c r="C46" s="8">
        <v>37</v>
      </c>
      <c r="D46" s="8">
        <v>37</v>
      </c>
      <c r="E46" s="8">
        <v>5</v>
      </c>
      <c r="F46" s="8">
        <v>5</v>
      </c>
      <c r="G46" s="8">
        <v>36</v>
      </c>
      <c r="H46" s="8">
        <v>36</v>
      </c>
      <c r="I46" s="9">
        <v>5</v>
      </c>
      <c r="J46" s="10">
        <v>5</v>
      </c>
      <c r="K46" s="13">
        <v>36</v>
      </c>
      <c r="L46" s="13">
        <v>36</v>
      </c>
      <c r="M46" s="11">
        <v>1</v>
      </c>
      <c r="N46" s="26">
        <v>10</v>
      </c>
      <c r="O46" s="39">
        <v>0.18</v>
      </c>
      <c r="P46" s="13" t="str">
        <f t="shared" ref="P46:P48" si="35">IF(O46&lt;=2%,"10",IF(O46&lt;=4%,"7.5",IF(O46&lt;=6%,"5",IF(O46&gt;6%,"0"))))</f>
        <v>0</v>
      </c>
      <c r="Q46" s="39">
        <v>0</v>
      </c>
      <c r="R46" s="13" t="str">
        <f t="shared" ref="R46:R49" si="36">IF(Q46&lt;=5%,"10",IF(Q46&lt;=8%,"7.5",IF(Q46&lt;=9%,"5",IF(Q46&gt;9%,"0"))))</f>
        <v>10</v>
      </c>
      <c r="S46" s="11">
        <v>1</v>
      </c>
      <c r="T46" s="26">
        <v>10</v>
      </c>
      <c r="U46" s="15">
        <v>0</v>
      </c>
      <c r="V46" s="11">
        <v>0.44444444444444442</v>
      </c>
      <c r="W46" s="26">
        <v>10</v>
      </c>
      <c r="X46" s="15">
        <v>0</v>
      </c>
      <c r="Y46" s="39">
        <v>0.98</v>
      </c>
      <c r="Z46" s="13" t="str">
        <f t="shared" ref="Z46:Z50" si="37">IF(Y46&gt;=90%,"10",IF(Y46&gt;=85%,"7.5",IF(Y46&gt;=80%,"5",IF(Y46&lt;80%,"0"))))</f>
        <v>10</v>
      </c>
      <c r="AA46" s="11">
        <v>1</v>
      </c>
      <c r="AB46" s="26">
        <v>10</v>
      </c>
      <c r="AC46" s="15">
        <v>0</v>
      </c>
      <c r="AD46" s="13">
        <v>7</v>
      </c>
      <c r="AE46" s="15">
        <v>0</v>
      </c>
      <c r="AF46" s="27">
        <v>10</v>
      </c>
      <c r="AG46" s="17">
        <v>0.8</v>
      </c>
      <c r="AH46" s="18">
        <v>4</v>
      </c>
      <c r="AI46" s="11">
        <v>0.6</v>
      </c>
      <c r="AJ46" s="26">
        <v>10</v>
      </c>
      <c r="AK46" s="15">
        <v>0</v>
      </c>
      <c r="AL46" s="13">
        <v>10</v>
      </c>
      <c r="AM46" s="13">
        <v>8</v>
      </c>
      <c r="AN46" s="13"/>
      <c r="AO46" s="13"/>
      <c r="AP46" s="61">
        <v>5238</v>
      </c>
      <c r="AQ46" s="13" t="str">
        <f t="shared" ref="AQ46:AQ50" si="38">IF(AP46&lt;=8000,"5",IF(AP46&lt;=12000,"2",IF(AP46&gt;12000,"0")))</f>
        <v>5</v>
      </c>
      <c r="AR46" s="13">
        <v>5</v>
      </c>
      <c r="AS46" s="13">
        <v>5</v>
      </c>
      <c r="AT46" s="42">
        <v>0</v>
      </c>
      <c r="AU46" s="13" t="str">
        <f t="shared" ref="AU46:AU50" si="39">IF(AT46=0%,"5",IF(AT46&lt;=2%,"4",IF(AT46&lt;=5%,"3",IF(AT46&lt;=8%,"2",IF(AT46&lt;=10%,"1",IF(AT46&gt;10%,"0"))))))</f>
        <v>5</v>
      </c>
      <c r="AV46" s="28">
        <f t="shared" ref="AV46:AV49" si="40">AU46+AS46+AR46+AQ46+AO46+AM46+AN46+AL46+AJ46+AH46+AF46+AB46+Z46+W46+T46+R46+P46+N46</f>
        <v>122</v>
      </c>
      <c r="AW46" s="32"/>
    </row>
    <row r="47" spans="1:49" s="1" customFormat="1" ht="24" customHeight="1">
      <c r="A47" s="7" t="s">
        <v>129</v>
      </c>
      <c r="B47" s="8">
        <v>0</v>
      </c>
      <c r="C47" s="8">
        <v>16</v>
      </c>
      <c r="D47" s="8">
        <v>16</v>
      </c>
      <c r="E47" s="8">
        <v>2</v>
      </c>
      <c r="F47" s="8">
        <v>2</v>
      </c>
      <c r="G47" s="8">
        <v>16</v>
      </c>
      <c r="H47" s="8">
        <v>16</v>
      </c>
      <c r="I47" s="9">
        <v>2</v>
      </c>
      <c r="J47" s="10">
        <v>2</v>
      </c>
      <c r="K47" s="13">
        <v>15</v>
      </c>
      <c r="L47" s="13">
        <v>16</v>
      </c>
      <c r="M47" s="11">
        <v>0.9375</v>
      </c>
      <c r="N47" s="26">
        <v>10</v>
      </c>
      <c r="O47" s="39">
        <v>0</v>
      </c>
      <c r="P47" s="13" t="str">
        <f t="shared" si="35"/>
        <v>10</v>
      </c>
      <c r="Q47" s="39">
        <v>0</v>
      </c>
      <c r="R47" s="13" t="str">
        <f t="shared" si="36"/>
        <v>10</v>
      </c>
      <c r="S47" s="11">
        <v>1</v>
      </c>
      <c r="T47" s="26">
        <v>10</v>
      </c>
      <c r="U47" s="15">
        <v>0</v>
      </c>
      <c r="V47" s="11">
        <v>0.375</v>
      </c>
      <c r="W47" s="26">
        <v>10</v>
      </c>
      <c r="X47" s="15">
        <v>0</v>
      </c>
      <c r="Y47" s="39">
        <v>1.01</v>
      </c>
      <c r="Z47" s="13" t="str">
        <f t="shared" si="37"/>
        <v>10</v>
      </c>
      <c r="AA47" s="11">
        <v>1</v>
      </c>
      <c r="AB47" s="26">
        <v>10</v>
      </c>
      <c r="AC47" s="15">
        <v>0</v>
      </c>
      <c r="AD47" s="13">
        <v>1.5</v>
      </c>
      <c r="AE47" s="15">
        <v>0</v>
      </c>
      <c r="AF47" s="27">
        <v>2</v>
      </c>
      <c r="AG47" s="17">
        <v>0</v>
      </c>
      <c r="AH47" s="18">
        <v>0</v>
      </c>
      <c r="AI47" s="11">
        <v>0</v>
      </c>
      <c r="AJ47" s="26">
        <v>0</v>
      </c>
      <c r="AK47" s="15">
        <v>0</v>
      </c>
      <c r="AL47" s="13">
        <v>10</v>
      </c>
      <c r="AM47" s="13">
        <v>8</v>
      </c>
      <c r="AN47" s="13"/>
      <c r="AO47" s="13"/>
      <c r="AP47" s="61">
        <v>5121</v>
      </c>
      <c r="AQ47" s="13" t="str">
        <f t="shared" si="38"/>
        <v>5</v>
      </c>
      <c r="AR47" s="13">
        <v>5</v>
      </c>
      <c r="AS47" s="13">
        <v>5</v>
      </c>
      <c r="AT47" s="42">
        <v>6.3E-2</v>
      </c>
      <c r="AU47" s="13" t="str">
        <f t="shared" si="39"/>
        <v>2</v>
      </c>
      <c r="AV47" s="28">
        <f t="shared" si="40"/>
        <v>107</v>
      </c>
      <c r="AW47" s="32"/>
    </row>
    <row r="48" spans="1:49" s="1" customFormat="1" ht="24" customHeight="1">
      <c r="A48" s="7" t="s">
        <v>130</v>
      </c>
      <c r="B48" s="8">
        <v>0</v>
      </c>
      <c r="C48" s="8">
        <v>64</v>
      </c>
      <c r="D48" s="8">
        <v>64</v>
      </c>
      <c r="E48" s="8">
        <v>23</v>
      </c>
      <c r="F48" s="8">
        <v>23</v>
      </c>
      <c r="G48" s="8">
        <v>63</v>
      </c>
      <c r="H48" s="8">
        <v>63</v>
      </c>
      <c r="I48" s="9">
        <v>20</v>
      </c>
      <c r="J48" s="10">
        <v>20</v>
      </c>
      <c r="K48" s="13">
        <v>61</v>
      </c>
      <c r="L48" s="13">
        <v>63</v>
      </c>
      <c r="M48" s="11">
        <v>0.96825396825396826</v>
      </c>
      <c r="N48" s="26">
        <v>10</v>
      </c>
      <c r="O48" s="39">
        <v>0.02</v>
      </c>
      <c r="P48" s="13" t="str">
        <f t="shared" si="35"/>
        <v>10</v>
      </c>
      <c r="Q48" s="39">
        <v>0</v>
      </c>
      <c r="R48" s="13" t="str">
        <f t="shared" si="36"/>
        <v>10</v>
      </c>
      <c r="S48" s="11">
        <v>1</v>
      </c>
      <c r="T48" s="26">
        <v>10</v>
      </c>
      <c r="U48" s="15">
        <v>0</v>
      </c>
      <c r="V48" s="11">
        <v>0.36507936507936506</v>
      </c>
      <c r="W48" s="26">
        <v>10</v>
      </c>
      <c r="X48" s="15">
        <v>0</v>
      </c>
      <c r="Y48" s="39">
        <v>1.06</v>
      </c>
      <c r="Z48" s="13" t="str">
        <f t="shared" si="37"/>
        <v>10</v>
      </c>
      <c r="AA48" s="11">
        <v>0.95652173913043481</v>
      </c>
      <c r="AB48" s="26">
        <v>10</v>
      </c>
      <c r="AC48" s="15">
        <v>0</v>
      </c>
      <c r="AD48" s="13">
        <v>6</v>
      </c>
      <c r="AE48" s="15">
        <v>0</v>
      </c>
      <c r="AF48" s="27">
        <v>10</v>
      </c>
      <c r="AG48" s="17">
        <v>0.47826086956521741</v>
      </c>
      <c r="AH48" s="18">
        <v>2</v>
      </c>
      <c r="AI48" s="11">
        <v>0.78260869565217395</v>
      </c>
      <c r="AJ48" s="26">
        <v>10</v>
      </c>
      <c r="AK48" s="15">
        <v>0</v>
      </c>
      <c r="AL48" s="13">
        <v>10</v>
      </c>
      <c r="AM48" s="13">
        <v>8</v>
      </c>
      <c r="AN48" s="13"/>
      <c r="AO48" s="13"/>
      <c r="AP48" s="61">
        <v>4222</v>
      </c>
      <c r="AQ48" s="13" t="str">
        <f t="shared" si="38"/>
        <v>5</v>
      </c>
      <c r="AR48" s="13">
        <v>5</v>
      </c>
      <c r="AS48" s="13">
        <v>5</v>
      </c>
      <c r="AT48" s="42">
        <v>0</v>
      </c>
      <c r="AU48" s="13" t="str">
        <f t="shared" si="39"/>
        <v>5</v>
      </c>
      <c r="AV48" s="28">
        <f t="shared" si="40"/>
        <v>130</v>
      </c>
      <c r="AW48" s="32"/>
    </row>
    <row r="49" spans="1:49" s="1" customFormat="1" ht="24" customHeight="1">
      <c r="A49" s="65" t="s">
        <v>131</v>
      </c>
      <c r="B49" s="67">
        <v>0</v>
      </c>
      <c r="C49" s="67">
        <v>199</v>
      </c>
      <c r="D49" s="67">
        <v>66</v>
      </c>
      <c r="E49" s="67">
        <v>10</v>
      </c>
      <c r="F49" s="67">
        <v>8</v>
      </c>
      <c r="G49" s="67">
        <v>194</v>
      </c>
      <c r="H49" s="67">
        <v>64</v>
      </c>
      <c r="I49" s="68">
        <v>30</v>
      </c>
      <c r="J49" s="69">
        <v>14</v>
      </c>
      <c r="K49" s="70">
        <v>194</v>
      </c>
      <c r="L49" s="70">
        <v>194</v>
      </c>
      <c r="M49" s="71">
        <v>1</v>
      </c>
      <c r="N49" s="72">
        <v>10</v>
      </c>
      <c r="O49" s="73">
        <v>0.04</v>
      </c>
      <c r="P49" s="70" t="str">
        <f>IF(O49&lt;=2%,"10",IF(O49&lt;=4%,"7.5",IF(O49&lt;=6%,"5",IF(O49&gt;6%,"0"))))</f>
        <v>7.5</v>
      </c>
      <c r="Q49" s="73">
        <v>0</v>
      </c>
      <c r="R49" s="70" t="str">
        <f t="shared" si="36"/>
        <v>10</v>
      </c>
      <c r="S49" s="71">
        <v>0.9285714285714286</v>
      </c>
      <c r="T49" s="72">
        <v>10</v>
      </c>
      <c r="U49" s="75">
        <v>0</v>
      </c>
      <c r="V49" s="71">
        <v>0.296875</v>
      </c>
      <c r="W49" s="72">
        <v>7.5</v>
      </c>
      <c r="X49" s="75">
        <v>0</v>
      </c>
      <c r="Y49" s="73">
        <v>0.96</v>
      </c>
      <c r="Z49" s="70" t="str">
        <f t="shared" si="37"/>
        <v>10</v>
      </c>
      <c r="AA49" s="71">
        <v>0.9</v>
      </c>
      <c r="AB49" s="72">
        <v>10</v>
      </c>
      <c r="AC49" s="75">
        <v>0</v>
      </c>
      <c r="AD49" s="70">
        <v>2</v>
      </c>
      <c r="AE49" s="75">
        <v>0</v>
      </c>
      <c r="AF49" s="76">
        <v>5</v>
      </c>
      <c r="AG49" s="77">
        <v>0.125</v>
      </c>
      <c r="AH49" s="78">
        <v>0</v>
      </c>
      <c r="AI49" s="71">
        <v>0.5</v>
      </c>
      <c r="AJ49" s="72">
        <v>10</v>
      </c>
      <c r="AK49" s="75">
        <v>0</v>
      </c>
      <c r="AL49" s="70">
        <v>10</v>
      </c>
      <c r="AM49" s="70">
        <v>8</v>
      </c>
      <c r="AN49" s="70"/>
      <c r="AO49" s="70"/>
      <c r="AP49" s="80">
        <v>2161</v>
      </c>
      <c r="AQ49" s="70" t="str">
        <f t="shared" si="38"/>
        <v>5</v>
      </c>
      <c r="AR49" s="70">
        <v>5</v>
      </c>
      <c r="AS49" s="70">
        <v>5</v>
      </c>
      <c r="AT49" s="81">
        <v>0.01</v>
      </c>
      <c r="AU49" s="70" t="str">
        <f t="shared" si="39"/>
        <v>4</v>
      </c>
      <c r="AV49" s="82">
        <f t="shared" si="40"/>
        <v>117</v>
      </c>
      <c r="AW49" s="32"/>
    </row>
    <row r="50" spans="1:49" s="114" customFormat="1">
      <c r="B50" s="114">
        <f>B46+B47+B48+B49</f>
        <v>0</v>
      </c>
      <c r="C50" s="114">
        <f t="shared" ref="C50:L50" si="41">C46+C47+C48+C49</f>
        <v>316</v>
      </c>
      <c r="D50" s="114">
        <f t="shared" si="41"/>
        <v>183</v>
      </c>
      <c r="E50" s="114">
        <f t="shared" si="41"/>
        <v>40</v>
      </c>
      <c r="F50" s="114">
        <f t="shared" si="41"/>
        <v>38</v>
      </c>
      <c r="G50" s="114">
        <f t="shared" si="41"/>
        <v>309</v>
      </c>
      <c r="H50" s="114">
        <f t="shared" si="41"/>
        <v>179</v>
      </c>
      <c r="I50" s="114">
        <f t="shared" si="41"/>
        <v>57</v>
      </c>
      <c r="J50" s="114">
        <f t="shared" si="41"/>
        <v>41</v>
      </c>
      <c r="K50" s="114">
        <f t="shared" si="41"/>
        <v>306</v>
      </c>
      <c r="L50" s="114">
        <f t="shared" si="41"/>
        <v>309</v>
      </c>
      <c r="M50" s="115">
        <f>K50/L50</f>
        <v>0.99029126213592233</v>
      </c>
      <c r="N50" s="114">
        <v>10</v>
      </c>
      <c r="O50" s="116">
        <v>5.2999999999999999E-2</v>
      </c>
      <c r="Q50" s="114">
        <v>0</v>
      </c>
      <c r="S50" s="117" t="s">
        <v>247</v>
      </c>
      <c r="V50" s="117" t="s">
        <v>250</v>
      </c>
      <c r="W50" s="114">
        <v>10</v>
      </c>
      <c r="Y50" s="118">
        <v>1</v>
      </c>
      <c r="Z50" s="114" t="str">
        <f t="shared" si="37"/>
        <v>10</v>
      </c>
      <c r="AA50" s="117" t="s">
        <v>247</v>
      </c>
      <c r="AI50" s="117" t="s">
        <v>229</v>
      </c>
      <c r="AJ50" s="114">
        <v>10</v>
      </c>
      <c r="AL50" s="114">
        <v>10</v>
      </c>
      <c r="AM50" s="114">
        <v>8</v>
      </c>
      <c r="AP50" s="119">
        <v>4210</v>
      </c>
      <c r="AQ50" s="114" t="str">
        <f t="shared" si="38"/>
        <v>5</v>
      </c>
      <c r="AR50" s="114">
        <v>5</v>
      </c>
      <c r="AS50" s="114">
        <v>5</v>
      </c>
      <c r="AT50" s="116">
        <v>8.9999999999999993E-3</v>
      </c>
      <c r="AU50" s="114" t="str">
        <f t="shared" si="39"/>
        <v>4</v>
      </c>
    </row>
    <row r="51" spans="1:49" s="114" customFormat="1">
      <c r="S51" s="117" t="s">
        <v>211</v>
      </c>
      <c r="V51" s="117" t="s">
        <v>251</v>
      </c>
      <c r="AA51" s="117" t="s">
        <v>211</v>
      </c>
      <c r="AI51" s="117" t="s">
        <v>237</v>
      </c>
    </row>
    <row r="52" spans="1:49" s="114" customFormat="1">
      <c r="S52" s="117" t="s">
        <v>248</v>
      </c>
      <c r="V52" s="117" t="s">
        <v>252</v>
      </c>
      <c r="AA52" s="117" t="s">
        <v>255</v>
      </c>
      <c r="AI52" s="117" t="s">
        <v>258</v>
      </c>
    </row>
    <row r="53" spans="1:49" s="114" customFormat="1">
      <c r="S53" s="117" t="s">
        <v>209</v>
      </c>
      <c r="V53" s="117" t="s">
        <v>253</v>
      </c>
      <c r="AA53" s="117" t="s">
        <v>256</v>
      </c>
      <c r="AI53" s="117" t="s">
        <v>259</v>
      </c>
    </row>
    <row r="54" spans="1:49" s="114" customFormat="1">
      <c r="S54" s="117" t="s">
        <v>249</v>
      </c>
      <c r="V54" s="117" t="s">
        <v>254</v>
      </c>
      <c r="AA54" s="117" t="s">
        <v>257</v>
      </c>
      <c r="AI54" s="117" t="s">
        <v>260</v>
      </c>
    </row>
    <row r="55" spans="1:49" s="114" customFormat="1">
      <c r="V55" s="116">
        <v>0.35499999999999998</v>
      </c>
      <c r="AA55" s="116">
        <v>0.94699999999999995</v>
      </c>
      <c r="AI55" s="116">
        <v>0.58799999999999997</v>
      </c>
    </row>
    <row r="56" spans="1:49" s="114" customFormat="1"/>
  </sheetData>
  <mergeCells count="25">
    <mergeCell ref="AV3:AV5"/>
    <mergeCell ref="K4:N4"/>
    <mergeCell ref="O4:P4"/>
    <mergeCell ref="Q4:R4"/>
    <mergeCell ref="S4:U4"/>
    <mergeCell ref="V4:X4"/>
    <mergeCell ref="Y4:Z4"/>
    <mergeCell ref="AA4:AC4"/>
    <mergeCell ref="AD4:AF4"/>
    <mergeCell ref="AG4:AH4"/>
    <mergeCell ref="AP3:AU3"/>
    <mergeCell ref="AO4:AO5"/>
    <mergeCell ref="AP4:AQ4"/>
    <mergeCell ref="AR4:AR5"/>
    <mergeCell ref="AS4:AS5"/>
    <mergeCell ref="AT4:AU4"/>
    <mergeCell ref="A3:A5"/>
    <mergeCell ref="K3:R3"/>
    <mergeCell ref="S3:X3"/>
    <mergeCell ref="Y3:AK3"/>
    <mergeCell ref="AL3:AO3"/>
    <mergeCell ref="AI4:AK4"/>
    <mergeCell ref="AL4:AL5"/>
    <mergeCell ref="AM4:AM5"/>
    <mergeCell ref="AN4:A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AB108-32D6-374A-A452-D58971BF9E81}">
  <dimension ref="A1:I123"/>
  <sheetViews>
    <sheetView topLeftCell="A43" workbookViewId="0">
      <selection activeCell="A70" sqref="A70:XFD70"/>
    </sheetView>
  </sheetViews>
  <sheetFormatPr baseColWidth="10" defaultRowHeight="16"/>
  <cols>
    <col min="1" max="1" width="46" style="127" customWidth="1"/>
    <col min="2" max="2" width="10.83203125" style="127" hidden="1" customWidth="1"/>
    <col min="3" max="3" width="21" style="132" customWidth="1"/>
    <col min="4" max="4" width="17.33203125" style="132" customWidth="1"/>
    <col min="5" max="5" width="10.83203125" style="132"/>
    <col min="6" max="7" width="12" style="133" customWidth="1"/>
    <col min="8" max="8" width="10.83203125" style="127" hidden="1" customWidth="1"/>
    <col min="9" max="9" width="0.1640625" style="127" hidden="1" customWidth="1"/>
    <col min="10" max="10" width="0" style="127" hidden="1" customWidth="1"/>
    <col min="11" max="16384" width="10.83203125" style="127"/>
  </cols>
  <sheetData>
    <row r="1" spans="1:9" s="123" customFormat="1" ht="70" customHeight="1">
      <c r="A1" s="121" t="s">
        <v>0</v>
      </c>
      <c r="B1" s="121" t="s">
        <v>262</v>
      </c>
      <c r="C1" s="121" t="s">
        <v>263</v>
      </c>
      <c r="D1" s="121" t="s">
        <v>264</v>
      </c>
      <c r="E1" s="121" t="s">
        <v>265</v>
      </c>
      <c r="F1" s="122" t="s">
        <v>266</v>
      </c>
      <c r="G1" s="122" t="s">
        <v>267</v>
      </c>
      <c r="H1" s="121" t="s">
        <v>268</v>
      </c>
      <c r="I1" s="121" t="s">
        <v>269</v>
      </c>
    </row>
    <row r="2" spans="1:9">
      <c r="A2" s="124" t="s">
        <v>270</v>
      </c>
      <c r="B2" s="124">
        <v>13</v>
      </c>
      <c r="C2" s="125">
        <v>3</v>
      </c>
      <c r="D2" s="125">
        <v>3</v>
      </c>
      <c r="E2" s="125">
        <v>101</v>
      </c>
      <c r="F2" s="126">
        <v>2.9702969999999999E-2</v>
      </c>
      <c r="G2" s="126">
        <v>2.9702969999999999E-2</v>
      </c>
      <c r="H2" s="124">
        <v>10</v>
      </c>
      <c r="I2" s="124">
        <v>10</v>
      </c>
    </row>
    <row r="3" spans="1:9">
      <c r="A3" s="124" t="s">
        <v>271</v>
      </c>
      <c r="B3" s="124">
        <v>13</v>
      </c>
      <c r="C3" s="125">
        <v>1</v>
      </c>
      <c r="D3" s="125">
        <v>1</v>
      </c>
      <c r="E3" s="125">
        <v>28</v>
      </c>
      <c r="F3" s="126">
        <v>3.5714285999999998E-2</v>
      </c>
      <c r="G3" s="126">
        <v>3.5714285999999998E-2</v>
      </c>
      <c r="H3" s="124">
        <v>10</v>
      </c>
      <c r="I3" s="124">
        <v>10</v>
      </c>
    </row>
    <row r="4" spans="1:9">
      <c r="A4" s="124" t="s">
        <v>272</v>
      </c>
      <c r="B4" s="124">
        <v>13</v>
      </c>
      <c r="C4" s="125">
        <v>6</v>
      </c>
      <c r="D4" s="125" t="s">
        <v>273</v>
      </c>
      <c r="E4" s="125">
        <v>62</v>
      </c>
      <c r="F4" s="126">
        <v>9.6774193999999994E-2</v>
      </c>
      <c r="G4" s="126" t="s">
        <v>273</v>
      </c>
      <c r="H4" s="124">
        <v>5</v>
      </c>
      <c r="I4" s="124" t="s">
        <v>273</v>
      </c>
    </row>
    <row r="5" spans="1:9">
      <c r="A5" s="124" t="s">
        <v>67</v>
      </c>
      <c r="B5" s="124">
        <v>3</v>
      </c>
      <c r="C5" s="125">
        <v>1</v>
      </c>
      <c r="D5" s="125">
        <v>1</v>
      </c>
      <c r="E5" s="125">
        <v>46</v>
      </c>
      <c r="F5" s="126">
        <v>2.1739129999999999E-2</v>
      </c>
      <c r="G5" s="126">
        <v>2.1739129999999999E-2</v>
      </c>
      <c r="H5" s="124">
        <v>7.5</v>
      </c>
      <c r="I5" s="124">
        <v>10</v>
      </c>
    </row>
    <row r="6" spans="1:9">
      <c r="A6" s="124" t="s">
        <v>274</v>
      </c>
      <c r="B6" s="124">
        <v>13</v>
      </c>
      <c r="C6" s="125">
        <v>1</v>
      </c>
      <c r="D6" s="125">
        <v>1</v>
      </c>
      <c r="E6" s="125">
        <v>88</v>
      </c>
      <c r="F6" s="126">
        <v>1.1363636E-2</v>
      </c>
      <c r="G6" s="126">
        <v>1.1363636E-2</v>
      </c>
      <c r="H6" s="124">
        <v>10</v>
      </c>
      <c r="I6" s="124">
        <v>10</v>
      </c>
    </row>
    <row r="7" spans="1:9">
      <c r="A7" s="124" t="s">
        <v>74</v>
      </c>
      <c r="B7" s="124">
        <v>3</v>
      </c>
      <c r="C7" s="125" t="s">
        <v>273</v>
      </c>
      <c r="D7" s="125">
        <v>1</v>
      </c>
      <c r="E7" s="125">
        <v>10</v>
      </c>
      <c r="F7" s="126" t="s">
        <v>273</v>
      </c>
      <c r="G7" s="126">
        <v>0.1</v>
      </c>
      <c r="H7" s="124" t="s">
        <v>273</v>
      </c>
      <c r="I7" s="124">
        <v>0</v>
      </c>
    </row>
    <row r="8" spans="1:9" s="131" customFormat="1">
      <c r="A8" s="128" t="s">
        <v>275</v>
      </c>
      <c r="B8" s="128"/>
      <c r="C8" s="129"/>
      <c r="D8" s="129">
        <v>1</v>
      </c>
      <c r="E8" s="129">
        <v>22</v>
      </c>
      <c r="F8" s="130"/>
      <c r="G8" s="130">
        <v>0.04</v>
      </c>
      <c r="H8" s="128"/>
      <c r="I8" s="128">
        <v>10</v>
      </c>
    </row>
    <row r="9" spans="1:9">
      <c r="A9" s="124" t="s">
        <v>276</v>
      </c>
      <c r="B9" s="124">
        <v>13</v>
      </c>
      <c r="C9" s="125" t="s">
        <v>273</v>
      </c>
      <c r="D9" s="125">
        <v>1</v>
      </c>
      <c r="E9" s="125">
        <v>27</v>
      </c>
      <c r="F9" s="126" t="s">
        <v>273</v>
      </c>
      <c r="G9" s="126">
        <v>3.7037037000000002E-2</v>
      </c>
      <c r="H9" s="124" t="s">
        <v>273</v>
      </c>
      <c r="I9" s="124">
        <v>10</v>
      </c>
    </row>
    <row r="10" spans="1:9">
      <c r="A10" s="124" t="s">
        <v>277</v>
      </c>
      <c r="B10" s="124">
        <v>13</v>
      </c>
      <c r="C10" s="125">
        <v>10</v>
      </c>
      <c r="D10" s="125">
        <v>4</v>
      </c>
      <c r="E10" s="125">
        <v>32</v>
      </c>
      <c r="F10" s="126">
        <v>0.3125</v>
      </c>
      <c r="G10" s="126">
        <v>0.125</v>
      </c>
      <c r="H10" s="124">
        <v>0</v>
      </c>
      <c r="I10" s="124">
        <v>7.5</v>
      </c>
    </row>
    <row r="11" spans="1:9">
      <c r="A11" s="124" t="s">
        <v>278</v>
      </c>
      <c r="B11" s="124">
        <v>13</v>
      </c>
      <c r="C11" s="125">
        <v>2</v>
      </c>
      <c r="D11" s="125">
        <v>5</v>
      </c>
      <c r="E11" s="125">
        <v>59</v>
      </c>
      <c r="F11" s="126">
        <v>3.3898304999999997E-2</v>
      </c>
      <c r="G11" s="126">
        <v>8.4745763000000002E-2</v>
      </c>
      <c r="H11" s="124">
        <v>10</v>
      </c>
      <c r="I11" s="124">
        <v>10</v>
      </c>
    </row>
    <row r="12" spans="1:9">
      <c r="A12" s="124" t="s">
        <v>279</v>
      </c>
      <c r="B12" s="124">
        <v>13</v>
      </c>
      <c r="C12" s="125">
        <v>4</v>
      </c>
      <c r="D12" s="125">
        <v>6</v>
      </c>
      <c r="E12" s="125">
        <v>67</v>
      </c>
      <c r="F12" s="126">
        <v>5.9701493000000001E-2</v>
      </c>
      <c r="G12" s="126">
        <v>8.9552239000000006E-2</v>
      </c>
      <c r="H12" s="124">
        <v>10</v>
      </c>
      <c r="I12" s="124">
        <v>10</v>
      </c>
    </row>
    <row r="13" spans="1:9">
      <c r="A13" s="124" t="s">
        <v>280</v>
      </c>
      <c r="B13" s="124">
        <v>13</v>
      </c>
      <c r="C13" s="125">
        <v>8</v>
      </c>
      <c r="D13" s="125">
        <v>3</v>
      </c>
      <c r="E13" s="125">
        <v>64</v>
      </c>
      <c r="F13" s="126">
        <v>0.125</v>
      </c>
      <c r="G13" s="126">
        <v>4.6875E-2</v>
      </c>
      <c r="H13" s="124">
        <v>0</v>
      </c>
      <c r="I13" s="124">
        <v>10</v>
      </c>
    </row>
    <row r="14" spans="1:9">
      <c r="A14" s="124" t="s">
        <v>281</v>
      </c>
      <c r="B14" s="124">
        <v>2</v>
      </c>
      <c r="C14" s="125">
        <v>3</v>
      </c>
      <c r="D14" s="125">
        <v>1</v>
      </c>
      <c r="E14" s="125">
        <v>67</v>
      </c>
      <c r="F14" s="126">
        <v>4.4776119000000003E-2</v>
      </c>
      <c r="G14" s="126">
        <v>1.4925373E-2</v>
      </c>
      <c r="H14" s="124">
        <v>10</v>
      </c>
      <c r="I14" s="124">
        <v>10</v>
      </c>
    </row>
    <row r="15" spans="1:9">
      <c r="A15" s="124" t="s">
        <v>282</v>
      </c>
      <c r="B15" s="124">
        <v>3</v>
      </c>
      <c r="C15" s="125">
        <v>1</v>
      </c>
      <c r="D15" s="125" t="s">
        <v>273</v>
      </c>
      <c r="E15" s="125">
        <v>25</v>
      </c>
      <c r="F15" s="126">
        <v>0.04</v>
      </c>
      <c r="G15" s="126" t="s">
        <v>273</v>
      </c>
      <c r="H15" s="124">
        <v>7.5</v>
      </c>
      <c r="I15" s="124" t="s">
        <v>273</v>
      </c>
    </row>
    <row r="16" spans="1:9">
      <c r="A16" s="124" t="s">
        <v>78</v>
      </c>
      <c r="B16" s="124">
        <v>3</v>
      </c>
      <c r="C16" s="125">
        <v>1</v>
      </c>
      <c r="D16" s="125" t="s">
        <v>273</v>
      </c>
      <c r="E16" s="125">
        <v>8</v>
      </c>
      <c r="F16" s="126">
        <v>0.125</v>
      </c>
      <c r="G16" s="126" t="s">
        <v>273</v>
      </c>
      <c r="H16" s="124">
        <v>0</v>
      </c>
      <c r="I16" s="124" t="s">
        <v>273</v>
      </c>
    </row>
    <row r="17" spans="1:9">
      <c r="A17" s="124" t="s">
        <v>283</v>
      </c>
      <c r="B17" s="124">
        <v>13</v>
      </c>
      <c r="C17" s="125">
        <v>19</v>
      </c>
      <c r="D17" s="125">
        <v>10</v>
      </c>
      <c r="E17" s="125">
        <v>202</v>
      </c>
      <c r="F17" s="126">
        <v>9.4059405999999998E-2</v>
      </c>
      <c r="G17" s="126">
        <v>4.9504949999999999E-2</v>
      </c>
      <c r="H17" s="124">
        <v>5</v>
      </c>
      <c r="I17" s="124">
        <v>10</v>
      </c>
    </row>
    <row r="18" spans="1:9">
      <c r="A18" s="124" t="s">
        <v>284</v>
      </c>
      <c r="B18" s="124">
        <v>13</v>
      </c>
      <c r="C18" s="125">
        <v>3</v>
      </c>
      <c r="D18" s="125">
        <v>3</v>
      </c>
      <c r="E18" s="125">
        <v>125</v>
      </c>
      <c r="F18" s="126">
        <v>2.4E-2</v>
      </c>
      <c r="G18" s="126">
        <v>2.4E-2</v>
      </c>
      <c r="H18" s="124">
        <v>10</v>
      </c>
      <c r="I18" s="124">
        <v>10</v>
      </c>
    </row>
    <row r="19" spans="1:9">
      <c r="A19" s="124" t="s">
        <v>285</v>
      </c>
      <c r="B19" s="124">
        <v>3</v>
      </c>
      <c r="C19" s="125" t="s">
        <v>273</v>
      </c>
      <c r="D19" s="125">
        <v>2</v>
      </c>
      <c r="E19" s="125">
        <v>36</v>
      </c>
      <c r="F19" s="126" t="s">
        <v>273</v>
      </c>
      <c r="G19" s="126">
        <v>5.5555555999999999E-2</v>
      </c>
      <c r="H19" s="124" t="s">
        <v>273</v>
      </c>
      <c r="I19" s="124">
        <v>7.5</v>
      </c>
    </row>
    <row r="20" spans="1:9">
      <c r="A20" s="124" t="s">
        <v>286</v>
      </c>
      <c r="B20" s="124">
        <v>13</v>
      </c>
      <c r="C20" s="125">
        <v>4</v>
      </c>
      <c r="D20" s="125">
        <v>3</v>
      </c>
      <c r="E20" s="125">
        <v>34</v>
      </c>
      <c r="F20" s="126">
        <v>0.117647059</v>
      </c>
      <c r="G20" s="126">
        <v>8.8235294000000006E-2</v>
      </c>
      <c r="H20" s="124">
        <v>5</v>
      </c>
      <c r="I20" s="124">
        <v>10</v>
      </c>
    </row>
    <row r="21" spans="1:9">
      <c r="A21" s="124" t="s">
        <v>287</v>
      </c>
      <c r="B21" s="124">
        <v>3</v>
      </c>
      <c r="C21" s="125">
        <v>2</v>
      </c>
      <c r="D21" s="125" t="s">
        <v>273</v>
      </c>
      <c r="E21" s="125">
        <v>7</v>
      </c>
      <c r="F21" s="126">
        <v>0.28571428599999998</v>
      </c>
      <c r="G21" s="126" t="s">
        <v>273</v>
      </c>
      <c r="H21" s="124">
        <v>0</v>
      </c>
      <c r="I21" s="124" t="s">
        <v>273</v>
      </c>
    </row>
    <row r="22" spans="1:9">
      <c r="A22" s="124" t="s">
        <v>79</v>
      </c>
      <c r="B22" s="124">
        <v>3</v>
      </c>
      <c r="C22" s="125" t="s">
        <v>273</v>
      </c>
      <c r="D22" s="125">
        <v>1</v>
      </c>
      <c r="E22" s="125">
        <v>5</v>
      </c>
      <c r="F22" s="126" t="s">
        <v>273</v>
      </c>
      <c r="G22" s="126">
        <v>0.2</v>
      </c>
      <c r="H22" s="124" t="s">
        <v>273</v>
      </c>
      <c r="I22" s="124">
        <v>0</v>
      </c>
    </row>
    <row r="23" spans="1:9">
      <c r="A23" s="124" t="s">
        <v>80</v>
      </c>
      <c r="B23" s="124">
        <v>3</v>
      </c>
      <c r="C23" s="125">
        <v>1</v>
      </c>
      <c r="D23" s="125" t="s">
        <v>273</v>
      </c>
      <c r="E23" s="125">
        <v>4</v>
      </c>
      <c r="F23" s="126">
        <v>0.25</v>
      </c>
      <c r="G23" s="126" t="s">
        <v>273</v>
      </c>
      <c r="H23" s="124">
        <v>0</v>
      </c>
      <c r="I23" s="124" t="s">
        <v>273</v>
      </c>
    </row>
    <row r="24" spans="1:9">
      <c r="A24" s="124" t="s">
        <v>288</v>
      </c>
      <c r="B24" s="124">
        <v>13</v>
      </c>
      <c r="C24" s="125">
        <v>3</v>
      </c>
      <c r="D24" s="125">
        <v>1</v>
      </c>
      <c r="E24" s="125">
        <v>44</v>
      </c>
      <c r="F24" s="126">
        <v>6.8181818000000005E-2</v>
      </c>
      <c r="G24" s="126">
        <v>2.2727272999999999E-2</v>
      </c>
      <c r="H24" s="124">
        <v>10</v>
      </c>
      <c r="I24" s="124">
        <v>10</v>
      </c>
    </row>
    <row r="25" spans="1:9">
      <c r="A25" s="124" t="s">
        <v>289</v>
      </c>
      <c r="B25" s="124">
        <v>13</v>
      </c>
      <c r="C25" s="125">
        <v>5</v>
      </c>
      <c r="D25" s="125">
        <v>4</v>
      </c>
      <c r="E25" s="125">
        <v>155</v>
      </c>
      <c r="F25" s="126">
        <v>3.2258065000000002E-2</v>
      </c>
      <c r="G25" s="126">
        <v>2.5806452000000001E-2</v>
      </c>
      <c r="H25" s="124">
        <v>10</v>
      </c>
      <c r="I25" s="124">
        <v>10</v>
      </c>
    </row>
    <row r="26" spans="1:9">
      <c r="A26" s="124" t="s">
        <v>81</v>
      </c>
      <c r="B26" s="124">
        <v>3</v>
      </c>
      <c r="C26" s="125">
        <v>4</v>
      </c>
      <c r="D26" s="125" t="s">
        <v>273</v>
      </c>
      <c r="E26" s="125">
        <v>27</v>
      </c>
      <c r="F26" s="126">
        <v>0.14814814800000001</v>
      </c>
      <c r="G26" s="126" t="s">
        <v>273</v>
      </c>
      <c r="H26" s="124">
        <v>0</v>
      </c>
      <c r="I26" s="124" t="s">
        <v>273</v>
      </c>
    </row>
    <row r="27" spans="1:9">
      <c r="A27" s="124" t="s">
        <v>290</v>
      </c>
      <c r="B27" s="124">
        <v>13</v>
      </c>
      <c r="C27" s="125">
        <v>1</v>
      </c>
      <c r="D27" s="125" t="s">
        <v>273</v>
      </c>
      <c r="E27" s="125">
        <v>46</v>
      </c>
      <c r="F27" s="126">
        <v>2.1739129999999999E-2</v>
      </c>
      <c r="G27" s="126" t="s">
        <v>273</v>
      </c>
      <c r="H27" s="124">
        <v>10</v>
      </c>
      <c r="I27" s="124" t="s">
        <v>273</v>
      </c>
    </row>
    <row r="28" spans="1:9">
      <c r="A28" s="124" t="s">
        <v>291</v>
      </c>
      <c r="B28" s="124">
        <v>13</v>
      </c>
      <c r="C28" s="125">
        <v>4</v>
      </c>
      <c r="D28" s="125">
        <v>3</v>
      </c>
      <c r="E28" s="125">
        <v>155</v>
      </c>
      <c r="F28" s="126">
        <v>2.5806452000000001E-2</v>
      </c>
      <c r="G28" s="126">
        <v>1.9354838999999999E-2</v>
      </c>
      <c r="H28" s="124">
        <v>10</v>
      </c>
      <c r="I28" s="124">
        <v>10</v>
      </c>
    </row>
    <row r="29" spans="1:9">
      <c r="A29" s="124" t="s">
        <v>292</v>
      </c>
      <c r="B29" s="124">
        <v>13</v>
      </c>
      <c r="C29" s="125">
        <v>3</v>
      </c>
      <c r="D29" s="125">
        <v>3</v>
      </c>
      <c r="E29" s="125">
        <v>64</v>
      </c>
      <c r="F29" s="126">
        <v>4.6875E-2</v>
      </c>
      <c r="G29" s="126">
        <v>4.6875E-2</v>
      </c>
      <c r="H29" s="124">
        <v>10</v>
      </c>
      <c r="I29" s="124">
        <v>10</v>
      </c>
    </row>
    <row r="30" spans="1:9">
      <c r="A30" s="124" t="s">
        <v>293</v>
      </c>
      <c r="B30" s="124">
        <v>13</v>
      </c>
      <c r="C30" s="125">
        <v>5</v>
      </c>
      <c r="D30" s="125">
        <v>3</v>
      </c>
      <c r="E30" s="125">
        <v>137</v>
      </c>
      <c r="F30" s="126">
        <v>3.6496349999999997E-2</v>
      </c>
      <c r="G30" s="126">
        <v>2.189781E-2</v>
      </c>
      <c r="H30" s="124">
        <v>10</v>
      </c>
      <c r="I30" s="124">
        <v>10</v>
      </c>
    </row>
    <row r="31" spans="1:9">
      <c r="A31" s="124" t="s">
        <v>83</v>
      </c>
      <c r="B31" s="124">
        <v>3</v>
      </c>
      <c r="C31" s="125">
        <v>2</v>
      </c>
      <c r="D31" s="125" t="s">
        <v>273</v>
      </c>
      <c r="E31" s="125">
        <v>16</v>
      </c>
      <c r="F31" s="126">
        <v>0.125</v>
      </c>
      <c r="G31" s="126" t="s">
        <v>273</v>
      </c>
      <c r="H31" s="124">
        <v>0</v>
      </c>
      <c r="I31" s="124" t="s">
        <v>273</v>
      </c>
    </row>
    <row r="32" spans="1:9">
      <c r="A32" s="124" t="s">
        <v>35</v>
      </c>
      <c r="B32" s="124">
        <v>13</v>
      </c>
      <c r="C32" s="125">
        <v>1</v>
      </c>
      <c r="D32" s="125" t="s">
        <v>273</v>
      </c>
      <c r="E32" s="125">
        <v>28</v>
      </c>
      <c r="F32" s="126">
        <v>3.5714285999999998E-2</v>
      </c>
      <c r="G32" s="126" t="s">
        <v>273</v>
      </c>
      <c r="H32" s="124">
        <v>10</v>
      </c>
      <c r="I32" s="124" t="s">
        <v>273</v>
      </c>
    </row>
    <row r="33" spans="1:9">
      <c r="A33" s="124" t="s">
        <v>44</v>
      </c>
      <c r="B33" s="124">
        <v>2</v>
      </c>
      <c r="C33" s="125">
        <v>16</v>
      </c>
      <c r="D33" s="125">
        <v>6</v>
      </c>
      <c r="E33" s="125">
        <v>164</v>
      </c>
      <c r="F33" s="126">
        <v>9.7560975999999994E-2</v>
      </c>
      <c r="G33" s="126">
        <v>3.6585366000000001E-2</v>
      </c>
      <c r="H33" s="124">
        <v>5</v>
      </c>
      <c r="I33" s="124">
        <v>10</v>
      </c>
    </row>
    <row r="34" spans="1:9">
      <c r="A34" s="124" t="s">
        <v>294</v>
      </c>
      <c r="B34" s="124">
        <v>2</v>
      </c>
      <c r="C34" s="125">
        <v>4</v>
      </c>
      <c r="D34" s="125">
        <v>1</v>
      </c>
      <c r="E34" s="125">
        <v>30</v>
      </c>
      <c r="F34" s="126">
        <v>0.133333333</v>
      </c>
      <c r="G34" s="126">
        <v>3.3333333E-2</v>
      </c>
      <c r="H34" s="124">
        <v>0</v>
      </c>
      <c r="I34" s="124">
        <v>10</v>
      </c>
    </row>
    <row r="35" spans="1:9">
      <c r="A35" s="124" t="s">
        <v>295</v>
      </c>
      <c r="B35" s="124">
        <v>13</v>
      </c>
      <c r="C35" s="125">
        <v>3</v>
      </c>
      <c r="D35" s="125">
        <v>4</v>
      </c>
      <c r="E35" s="125">
        <v>65</v>
      </c>
      <c r="F35" s="126">
        <v>4.6153845999999998E-2</v>
      </c>
      <c r="G35" s="126">
        <v>6.1538462000000002E-2</v>
      </c>
      <c r="H35" s="124">
        <v>10</v>
      </c>
      <c r="I35" s="124">
        <v>10</v>
      </c>
    </row>
    <row r="36" spans="1:9">
      <c r="A36" s="124" t="s">
        <v>296</v>
      </c>
      <c r="B36" s="124">
        <v>2</v>
      </c>
      <c r="C36" s="125">
        <v>3</v>
      </c>
      <c r="D36" s="125" t="s">
        <v>273</v>
      </c>
      <c r="E36" s="125">
        <v>22</v>
      </c>
      <c r="F36" s="126">
        <v>0.13636363600000001</v>
      </c>
      <c r="G36" s="126" t="s">
        <v>273</v>
      </c>
      <c r="H36" s="124">
        <v>0</v>
      </c>
      <c r="I36" s="124" t="s">
        <v>273</v>
      </c>
    </row>
    <row r="37" spans="1:9">
      <c r="A37" s="124" t="s">
        <v>297</v>
      </c>
      <c r="B37" s="124">
        <v>13</v>
      </c>
      <c r="C37" s="125">
        <v>3</v>
      </c>
      <c r="D37" s="125" t="s">
        <v>273</v>
      </c>
      <c r="E37" s="125">
        <v>82</v>
      </c>
      <c r="F37" s="126">
        <v>3.6585366000000001E-2</v>
      </c>
      <c r="G37" s="126" t="s">
        <v>273</v>
      </c>
      <c r="H37" s="124">
        <v>10</v>
      </c>
      <c r="I37" s="124" t="s">
        <v>273</v>
      </c>
    </row>
    <row r="38" spans="1:9">
      <c r="A38" s="124" t="s">
        <v>298</v>
      </c>
      <c r="B38" s="124">
        <v>3</v>
      </c>
      <c r="C38" s="125">
        <v>1</v>
      </c>
      <c r="D38" s="125" t="s">
        <v>273</v>
      </c>
      <c r="E38" s="125">
        <v>3</v>
      </c>
      <c r="F38" s="126">
        <v>0.33333333300000001</v>
      </c>
      <c r="G38" s="126" t="s">
        <v>273</v>
      </c>
      <c r="H38" s="124">
        <v>0</v>
      </c>
      <c r="I38" s="124" t="s">
        <v>273</v>
      </c>
    </row>
    <row r="39" spans="1:9">
      <c r="A39" s="124" t="s">
        <v>299</v>
      </c>
      <c r="B39" s="124">
        <v>2</v>
      </c>
      <c r="C39" s="125">
        <v>4</v>
      </c>
      <c r="D39" s="125">
        <v>1</v>
      </c>
      <c r="E39" s="125">
        <v>33</v>
      </c>
      <c r="F39" s="126">
        <v>0.12121212100000001</v>
      </c>
      <c r="G39" s="126">
        <v>3.0303030000000002E-2</v>
      </c>
      <c r="H39" s="124">
        <v>0</v>
      </c>
      <c r="I39" s="124">
        <v>10</v>
      </c>
    </row>
    <row r="40" spans="1:9">
      <c r="A40" s="124" t="s">
        <v>300</v>
      </c>
      <c r="B40" s="124">
        <v>2</v>
      </c>
      <c r="C40" s="125">
        <v>2</v>
      </c>
      <c r="D40" s="125">
        <v>2</v>
      </c>
      <c r="E40" s="125">
        <v>36</v>
      </c>
      <c r="F40" s="126">
        <v>5.5555555999999999E-2</v>
      </c>
      <c r="G40" s="126">
        <v>5.5555555999999999E-2</v>
      </c>
      <c r="H40" s="124">
        <v>10</v>
      </c>
      <c r="I40" s="124">
        <v>10</v>
      </c>
    </row>
    <row r="41" spans="1:9">
      <c r="A41" s="124" t="s">
        <v>301</v>
      </c>
      <c r="B41" s="124">
        <v>13</v>
      </c>
      <c r="C41" s="125">
        <v>1</v>
      </c>
      <c r="D41" s="125">
        <v>10</v>
      </c>
      <c r="E41" s="125">
        <v>188</v>
      </c>
      <c r="F41" s="126">
        <v>5.3191489999999996E-3</v>
      </c>
      <c r="G41" s="126">
        <v>5.3191489000000002E-2</v>
      </c>
      <c r="H41" s="124">
        <v>10</v>
      </c>
      <c r="I41" s="124">
        <v>10</v>
      </c>
    </row>
    <row r="42" spans="1:9">
      <c r="A42" s="124" t="s">
        <v>302</v>
      </c>
      <c r="B42" s="124">
        <v>13</v>
      </c>
      <c r="C42" s="125" t="s">
        <v>273</v>
      </c>
      <c r="D42" s="125">
        <v>1</v>
      </c>
      <c r="E42" s="125">
        <v>34</v>
      </c>
      <c r="F42" s="126" t="s">
        <v>273</v>
      </c>
      <c r="G42" s="126">
        <v>2.9411764999999999E-2</v>
      </c>
      <c r="H42" s="124" t="s">
        <v>273</v>
      </c>
      <c r="I42" s="124">
        <v>10</v>
      </c>
    </row>
    <row r="43" spans="1:9">
      <c r="A43" s="124" t="s">
        <v>46</v>
      </c>
      <c r="B43" s="124">
        <v>2</v>
      </c>
      <c r="C43" s="125">
        <v>1</v>
      </c>
      <c r="D43" s="125" t="s">
        <v>273</v>
      </c>
      <c r="E43" s="125">
        <v>68</v>
      </c>
      <c r="F43" s="126">
        <v>1.4705882E-2</v>
      </c>
      <c r="G43" s="126" t="s">
        <v>273</v>
      </c>
      <c r="H43" s="124">
        <v>10</v>
      </c>
      <c r="I43" s="124" t="s">
        <v>273</v>
      </c>
    </row>
    <row r="44" spans="1:9">
      <c r="A44" s="124" t="s">
        <v>303</v>
      </c>
      <c r="B44" s="124">
        <v>2</v>
      </c>
      <c r="C44" s="125" t="s">
        <v>273</v>
      </c>
      <c r="D44" s="125">
        <v>1</v>
      </c>
      <c r="E44" s="125">
        <v>47</v>
      </c>
      <c r="F44" s="126" t="s">
        <v>273</v>
      </c>
      <c r="G44" s="126">
        <v>2.1276595999999998E-2</v>
      </c>
      <c r="H44" s="124" t="s">
        <v>273</v>
      </c>
      <c r="I44" s="124">
        <v>10</v>
      </c>
    </row>
    <row r="45" spans="1:9">
      <c r="A45" s="124" t="s">
        <v>304</v>
      </c>
      <c r="B45" s="124">
        <v>13</v>
      </c>
      <c r="C45" s="125">
        <v>10</v>
      </c>
      <c r="D45" s="125">
        <v>6</v>
      </c>
      <c r="E45" s="125">
        <v>66</v>
      </c>
      <c r="F45" s="126">
        <v>0.15151515199999999</v>
      </c>
      <c r="G45" s="126">
        <v>9.0909090999999997E-2</v>
      </c>
      <c r="H45" s="124">
        <v>0</v>
      </c>
      <c r="I45" s="124">
        <v>10</v>
      </c>
    </row>
    <row r="46" spans="1:9">
      <c r="A46" s="124" t="s">
        <v>93</v>
      </c>
      <c r="B46" s="124">
        <v>3</v>
      </c>
      <c r="C46" s="125" t="s">
        <v>273</v>
      </c>
      <c r="D46" s="125">
        <v>1</v>
      </c>
      <c r="E46" s="125">
        <v>56</v>
      </c>
      <c r="F46" s="126" t="s">
        <v>273</v>
      </c>
      <c r="G46" s="126">
        <v>1.7857142999999999E-2</v>
      </c>
      <c r="H46" s="124" t="s">
        <v>273</v>
      </c>
      <c r="I46" s="124">
        <v>10</v>
      </c>
    </row>
    <row r="47" spans="1:9">
      <c r="A47" s="124" t="s">
        <v>305</v>
      </c>
      <c r="B47" s="124">
        <v>13</v>
      </c>
      <c r="C47" s="125">
        <v>1</v>
      </c>
      <c r="D47" s="125" t="s">
        <v>273</v>
      </c>
      <c r="E47" s="125">
        <v>26</v>
      </c>
      <c r="F47" s="126">
        <v>3.8461538000000003E-2</v>
      </c>
      <c r="G47" s="126" t="s">
        <v>273</v>
      </c>
      <c r="H47" s="124">
        <v>10</v>
      </c>
      <c r="I47" s="124" t="s">
        <v>273</v>
      </c>
    </row>
    <row r="48" spans="1:9">
      <c r="A48" s="124" t="s">
        <v>47</v>
      </c>
      <c r="B48" s="124">
        <v>2</v>
      </c>
      <c r="C48" s="125">
        <v>1</v>
      </c>
      <c r="D48" s="125" t="s">
        <v>273</v>
      </c>
      <c r="E48" s="125">
        <v>22</v>
      </c>
      <c r="F48" s="126">
        <v>4.5454544999999999E-2</v>
      </c>
      <c r="G48" s="126" t="s">
        <v>273</v>
      </c>
      <c r="H48" s="124">
        <v>10</v>
      </c>
      <c r="I48" s="124" t="s">
        <v>273</v>
      </c>
    </row>
    <row r="49" spans="1:9">
      <c r="A49" s="124" t="s">
        <v>306</v>
      </c>
      <c r="B49" s="124">
        <v>3</v>
      </c>
      <c r="C49" s="125" t="s">
        <v>273</v>
      </c>
      <c r="D49" s="125">
        <v>1</v>
      </c>
      <c r="E49" s="125">
        <v>27</v>
      </c>
      <c r="F49" s="126" t="s">
        <v>273</v>
      </c>
      <c r="G49" s="126">
        <v>3.7037037000000002E-2</v>
      </c>
      <c r="H49" s="124" t="s">
        <v>273</v>
      </c>
      <c r="I49" s="124">
        <v>10</v>
      </c>
    </row>
    <row r="50" spans="1:9">
      <c r="A50" s="124" t="s">
        <v>307</v>
      </c>
      <c r="B50" s="124">
        <v>13</v>
      </c>
      <c r="C50" s="125" t="s">
        <v>273</v>
      </c>
      <c r="D50" s="125">
        <v>8</v>
      </c>
      <c r="E50" s="125">
        <v>72</v>
      </c>
      <c r="F50" s="126" t="s">
        <v>273</v>
      </c>
      <c r="G50" s="126">
        <v>0.111111111</v>
      </c>
      <c r="H50" s="124" t="s">
        <v>273</v>
      </c>
      <c r="I50" s="124">
        <v>10</v>
      </c>
    </row>
    <row r="51" spans="1:9">
      <c r="A51" s="124" t="s">
        <v>96</v>
      </c>
      <c r="B51" s="124">
        <v>3</v>
      </c>
      <c r="C51" s="125">
        <v>1</v>
      </c>
      <c r="D51" s="125" t="s">
        <v>273</v>
      </c>
      <c r="E51" s="125">
        <v>13</v>
      </c>
      <c r="F51" s="126">
        <v>7.6923077000000006E-2</v>
      </c>
      <c r="G51" s="126" t="s">
        <v>273</v>
      </c>
      <c r="H51" s="124">
        <v>0</v>
      </c>
      <c r="I51" s="124" t="s">
        <v>273</v>
      </c>
    </row>
    <row r="52" spans="1:9">
      <c r="A52" s="124" t="s">
        <v>308</v>
      </c>
      <c r="B52" s="124">
        <v>13</v>
      </c>
      <c r="C52" s="125">
        <v>2</v>
      </c>
      <c r="D52" s="125" t="s">
        <v>273</v>
      </c>
      <c r="E52" s="125">
        <v>34</v>
      </c>
      <c r="F52" s="126">
        <v>5.8823528999999999E-2</v>
      </c>
      <c r="G52" s="126" t="s">
        <v>273</v>
      </c>
      <c r="H52" s="124">
        <v>10</v>
      </c>
      <c r="I52" s="124" t="s">
        <v>273</v>
      </c>
    </row>
    <row r="53" spans="1:9">
      <c r="A53" s="124" t="s">
        <v>309</v>
      </c>
      <c r="B53" s="124">
        <v>13</v>
      </c>
      <c r="C53" s="125" t="s">
        <v>273</v>
      </c>
      <c r="D53" s="125">
        <v>2</v>
      </c>
      <c r="E53" s="125">
        <v>17</v>
      </c>
      <c r="F53" s="126" t="s">
        <v>273</v>
      </c>
      <c r="G53" s="126">
        <v>0.117647059</v>
      </c>
      <c r="H53" s="124" t="s">
        <v>273</v>
      </c>
      <c r="I53" s="124">
        <v>10</v>
      </c>
    </row>
    <row r="54" spans="1:9">
      <c r="A54" s="124" t="s">
        <v>99</v>
      </c>
      <c r="B54" s="124">
        <v>3</v>
      </c>
      <c r="C54" s="125">
        <v>1</v>
      </c>
      <c r="D54" s="125" t="s">
        <v>273</v>
      </c>
      <c r="E54" s="125">
        <v>10</v>
      </c>
      <c r="F54" s="126">
        <v>0.1</v>
      </c>
      <c r="G54" s="126" t="s">
        <v>273</v>
      </c>
      <c r="H54" s="124">
        <v>0</v>
      </c>
      <c r="I54" s="124" t="s">
        <v>273</v>
      </c>
    </row>
    <row r="55" spans="1:9">
      <c r="A55" s="124" t="s">
        <v>310</v>
      </c>
      <c r="B55" s="124"/>
      <c r="C55" s="125">
        <v>1</v>
      </c>
      <c r="D55" s="125">
        <v>0</v>
      </c>
      <c r="E55" s="125"/>
      <c r="F55" s="126">
        <v>0.04</v>
      </c>
      <c r="G55" s="126"/>
      <c r="H55" s="124">
        <v>10</v>
      </c>
      <c r="I55" s="124"/>
    </row>
    <row r="56" spans="1:9">
      <c r="A56" s="124" t="s">
        <v>311</v>
      </c>
      <c r="B56" s="124">
        <v>13</v>
      </c>
      <c r="C56" s="125">
        <v>7</v>
      </c>
      <c r="D56" s="125">
        <v>8</v>
      </c>
      <c r="E56" s="125">
        <v>135</v>
      </c>
      <c r="F56" s="126">
        <v>5.1851851999999997E-2</v>
      </c>
      <c r="G56" s="126">
        <v>5.9259259000000002E-2</v>
      </c>
      <c r="H56" s="124">
        <v>10</v>
      </c>
      <c r="I56" s="124">
        <v>10</v>
      </c>
    </row>
    <row r="57" spans="1:9">
      <c r="A57" s="124" t="s">
        <v>312</v>
      </c>
      <c r="B57" s="124">
        <v>13</v>
      </c>
      <c r="C57" s="125">
        <v>2</v>
      </c>
      <c r="D57" s="125" t="s">
        <v>273</v>
      </c>
      <c r="E57" s="125">
        <v>43</v>
      </c>
      <c r="F57" s="126">
        <v>4.6511627999999999E-2</v>
      </c>
      <c r="G57" s="126" t="s">
        <v>273</v>
      </c>
      <c r="H57" s="124">
        <v>10</v>
      </c>
      <c r="I57" s="124" t="s">
        <v>273</v>
      </c>
    </row>
    <row r="58" spans="1:9">
      <c r="A58" s="124" t="s">
        <v>102</v>
      </c>
      <c r="B58" s="124">
        <v>3</v>
      </c>
      <c r="C58" s="125">
        <v>1</v>
      </c>
      <c r="D58" s="125" t="s">
        <v>273</v>
      </c>
      <c r="E58" s="125">
        <v>4</v>
      </c>
      <c r="F58" s="126">
        <v>0.25</v>
      </c>
      <c r="G58" s="126" t="s">
        <v>273</v>
      </c>
      <c r="H58" s="124">
        <v>0</v>
      </c>
      <c r="I58" s="124" t="s">
        <v>273</v>
      </c>
    </row>
    <row r="59" spans="1:9">
      <c r="A59" s="124" t="s">
        <v>103</v>
      </c>
      <c r="B59" s="124">
        <v>3</v>
      </c>
      <c r="C59" s="125" t="s">
        <v>273</v>
      </c>
      <c r="D59" s="125">
        <v>1</v>
      </c>
      <c r="E59" s="125">
        <v>26</v>
      </c>
      <c r="F59" s="126" t="s">
        <v>273</v>
      </c>
      <c r="G59" s="126">
        <v>3.8461538000000003E-2</v>
      </c>
      <c r="H59" s="124" t="s">
        <v>273</v>
      </c>
      <c r="I59" s="124">
        <v>10</v>
      </c>
    </row>
    <row r="60" spans="1:9">
      <c r="A60" s="124" t="s">
        <v>313</v>
      </c>
      <c r="B60" s="124">
        <v>13</v>
      </c>
      <c r="C60" s="125" t="s">
        <v>273</v>
      </c>
      <c r="D60" s="125">
        <v>1</v>
      </c>
      <c r="E60" s="125">
        <v>20</v>
      </c>
      <c r="F60" s="126" t="s">
        <v>273</v>
      </c>
      <c r="G60" s="126">
        <v>0.05</v>
      </c>
      <c r="H60" s="124" t="s">
        <v>273</v>
      </c>
      <c r="I60" s="124">
        <v>10</v>
      </c>
    </row>
    <row r="61" spans="1:9">
      <c r="A61" s="124" t="s">
        <v>37</v>
      </c>
      <c r="B61" s="124">
        <v>13</v>
      </c>
      <c r="C61" s="125">
        <v>17</v>
      </c>
      <c r="D61" s="125">
        <v>10</v>
      </c>
      <c r="E61" s="125">
        <v>695</v>
      </c>
      <c r="F61" s="126">
        <v>2.4460432000000001E-2</v>
      </c>
      <c r="G61" s="126">
        <v>1.4388489000000001E-2</v>
      </c>
      <c r="H61" s="124">
        <v>10</v>
      </c>
      <c r="I61" s="124">
        <v>10</v>
      </c>
    </row>
    <row r="62" spans="1:9">
      <c r="A62" s="124" t="s">
        <v>314</v>
      </c>
      <c r="B62" s="124">
        <v>13</v>
      </c>
      <c r="C62" s="125">
        <v>2</v>
      </c>
      <c r="D62" s="125">
        <v>3</v>
      </c>
      <c r="E62" s="125">
        <v>51</v>
      </c>
      <c r="F62" s="126">
        <v>3.9215686E-2</v>
      </c>
      <c r="G62" s="126">
        <v>5.8823528999999999E-2</v>
      </c>
      <c r="H62" s="124">
        <v>10</v>
      </c>
      <c r="I62" s="124">
        <v>10</v>
      </c>
    </row>
    <row r="63" spans="1:9">
      <c r="A63" s="124" t="s">
        <v>49</v>
      </c>
      <c r="B63" s="124">
        <v>2</v>
      </c>
      <c r="C63" s="125" t="s">
        <v>273</v>
      </c>
      <c r="D63" s="125">
        <v>5</v>
      </c>
      <c r="E63" s="125">
        <v>84</v>
      </c>
      <c r="F63" s="126" t="s">
        <v>273</v>
      </c>
      <c r="G63" s="126">
        <v>5.9523810000000003E-2</v>
      </c>
      <c r="H63" s="124" t="s">
        <v>273</v>
      </c>
      <c r="I63" s="124">
        <v>10</v>
      </c>
    </row>
    <row r="64" spans="1:9">
      <c r="A64" s="124" t="s">
        <v>315</v>
      </c>
      <c r="B64" s="124">
        <v>13</v>
      </c>
      <c r="C64" s="125">
        <v>3</v>
      </c>
      <c r="D64" s="125">
        <v>2</v>
      </c>
      <c r="E64" s="125">
        <v>108</v>
      </c>
      <c r="F64" s="126">
        <v>2.7777777999999999E-2</v>
      </c>
      <c r="G64" s="126">
        <v>1.8518519000000001E-2</v>
      </c>
      <c r="H64" s="124">
        <v>10</v>
      </c>
      <c r="I64" s="124">
        <v>10</v>
      </c>
    </row>
    <row r="65" spans="1:9">
      <c r="A65" s="124" t="s">
        <v>316</v>
      </c>
      <c r="B65" s="124">
        <v>2</v>
      </c>
      <c r="C65" s="125" t="s">
        <v>273</v>
      </c>
      <c r="D65" s="125">
        <v>2</v>
      </c>
      <c r="E65" s="125">
        <v>6</v>
      </c>
      <c r="F65" s="126" t="s">
        <v>273</v>
      </c>
      <c r="G65" s="126">
        <v>0.33333333300000001</v>
      </c>
      <c r="H65" s="124" t="s">
        <v>273</v>
      </c>
      <c r="I65" s="124">
        <v>0</v>
      </c>
    </row>
    <row r="66" spans="1:9">
      <c r="A66" s="124" t="s">
        <v>104</v>
      </c>
      <c r="B66" s="124">
        <v>3</v>
      </c>
      <c r="C66" s="125">
        <v>1</v>
      </c>
      <c r="D66" s="125" t="s">
        <v>273</v>
      </c>
      <c r="E66" s="125">
        <v>2</v>
      </c>
      <c r="F66" s="126">
        <v>0.5</v>
      </c>
      <c r="G66" s="126" t="s">
        <v>273</v>
      </c>
      <c r="H66" s="124">
        <v>0</v>
      </c>
      <c r="I66" s="124" t="s">
        <v>273</v>
      </c>
    </row>
    <row r="67" spans="1:9">
      <c r="A67" s="124" t="s">
        <v>317</v>
      </c>
      <c r="B67" s="124">
        <v>13</v>
      </c>
      <c r="C67" s="125">
        <v>1</v>
      </c>
      <c r="D67" s="125">
        <v>2</v>
      </c>
      <c r="E67" s="125">
        <v>50</v>
      </c>
      <c r="F67" s="126">
        <v>0.02</v>
      </c>
      <c r="G67" s="126">
        <v>0.04</v>
      </c>
      <c r="H67" s="124">
        <v>10</v>
      </c>
      <c r="I67" s="124">
        <v>10</v>
      </c>
    </row>
    <row r="68" spans="1:9">
      <c r="A68" s="124" t="s">
        <v>318</v>
      </c>
      <c r="B68" s="124">
        <v>13</v>
      </c>
      <c r="C68" s="125">
        <v>5</v>
      </c>
      <c r="D68" s="125">
        <v>1</v>
      </c>
      <c r="E68" s="125">
        <v>25</v>
      </c>
      <c r="F68" s="126">
        <v>0.2</v>
      </c>
      <c r="G68" s="126">
        <v>0.04</v>
      </c>
      <c r="H68" s="124">
        <v>0</v>
      </c>
      <c r="I68" s="124">
        <v>10</v>
      </c>
    </row>
    <row r="69" spans="1:9">
      <c r="A69" s="124" t="s">
        <v>319</v>
      </c>
      <c r="B69" s="124">
        <v>2</v>
      </c>
      <c r="C69" s="125">
        <v>7</v>
      </c>
      <c r="D69" s="125">
        <v>6</v>
      </c>
      <c r="E69" s="125">
        <v>113</v>
      </c>
      <c r="F69" s="126">
        <v>6.1946902999999998E-2</v>
      </c>
      <c r="G69" s="126">
        <v>5.3097344999999997E-2</v>
      </c>
      <c r="H69" s="124">
        <v>10</v>
      </c>
      <c r="I69" s="124">
        <v>10</v>
      </c>
    </row>
    <row r="70" spans="1:9">
      <c r="A70" s="124" t="s">
        <v>111</v>
      </c>
      <c r="B70" s="124">
        <v>3</v>
      </c>
      <c r="C70" s="125" t="s">
        <v>273</v>
      </c>
      <c r="D70" s="125">
        <v>1</v>
      </c>
      <c r="E70" s="125">
        <v>14</v>
      </c>
      <c r="F70" s="126" t="s">
        <v>273</v>
      </c>
      <c r="G70" s="126">
        <v>7.1428570999999996E-2</v>
      </c>
      <c r="H70" s="124" t="s">
        <v>273</v>
      </c>
      <c r="I70" s="124">
        <v>7.5</v>
      </c>
    </row>
    <row r="71" spans="1:9">
      <c r="A71" s="124" t="s">
        <v>320</v>
      </c>
      <c r="B71" s="124">
        <v>13</v>
      </c>
      <c r="C71" s="125">
        <v>1</v>
      </c>
      <c r="D71" s="125">
        <v>5</v>
      </c>
      <c r="E71" s="125">
        <v>116</v>
      </c>
      <c r="F71" s="126">
        <v>8.6206900000000003E-3</v>
      </c>
      <c r="G71" s="126">
        <v>4.3103448000000003E-2</v>
      </c>
      <c r="H71" s="124">
        <v>10</v>
      </c>
      <c r="I71" s="124">
        <v>10</v>
      </c>
    </row>
    <row r="72" spans="1:9">
      <c r="A72" s="124" t="s">
        <v>50</v>
      </c>
      <c r="B72" s="124">
        <v>2</v>
      </c>
      <c r="C72" s="125">
        <v>1</v>
      </c>
      <c r="D72" s="125">
        <v>2</v>
      </c>
      <c r="E72" s="125">
        <v>27</v>
      </c>
      <c r="F72" s="126">
        <v>3.7037037000000002E-2</v>
      </c>
      <c r="G72" s="126">
        <v>7.4074074000000004E-2</v>
      </c>
      <c r="H72" s="124">
        <v>10</v>
      </c>
      <c r="I72" s="124">
        <v>10</v>
      </c>
    </row>
    <row r="73" spans="1:9">
      <c r="A73" s="124" t="s">
        <v>321</v>
      </c>
      <c r="B73" s="124">
        <v>13</v>
      </c>
      <c r="C73" s="125" t="s">
        <v>273</v>
      </c>
      <c r="D73" s="125">
        <v>1</v>
      </c>
      <c r="E73" s="125">
        <v>23</v>
      </c>
      <c r="F73" s="126" t="s">
        <v>273</v>
      </c>
      <c r="G73" s="126">
        <v>4.3478260999999997E-2</v>
      </c>
      <c r="H73" s="124" t="s">
        <v>273</v>
      </c>
      <c r="I73" s="124">
        <v>10</v>
      </c>
    </row>
    <row r="74" spans="1:9">
      <c r="A74" s="124" t="s">
        <v>322</v>
      </c>
      <c r="B74" s="124">
        <v>13</v>
      </c>
      <c r="C74" s="125">
        <v>1</v>
      </c>
      <c r="D74" s="125" t="s">
        <v>273</v>
      </c>
      <c r="E74" s="125">
        <v>39</v>
      </c>
      <c r="F74" s="126">
        <v>2.5641026000000001E-2</v>
      </c>
      <c r="G74" s="126" t="s">
        <v>273</v>
      </c>
      <c r="H74" s="124">
        <v>10</v>
      </c>
      <c r="I74" s="124" t="s">
        <v>273</v>
      </c>
    </row>
    <row r="75" spans="1:9">
      <c r="A75" s="124" t="s">
        <v>323</v>
      </c>
      <c r="B75" s="124">
        <v>13</v>
      </c>
      <c r="C75" s="125">
        <v>8</v>
      </c>
      <c r="D75" s="125">
        <v>2</v>
      </c>
      <c r="E75" s="125">
        <v>59</v>
      </c>
      <c r="F75" s="126">
        <v>0.13559321999999999</v>
      </c>
      <c r="G75" s="126">
        <v>3.3898304999999997E-2</v>
      </c>
      <c r="H75" s="124">
        <v>0</v>
      </c>
      <c r="I75" s="124">
        <v>10</v>
      </c>
    </row>
    <row r="76" spans="1:9">
      <c r="A76" s="124" t="s">
        <v>324</v>
      </c>
      <c r="B76" s="124">
        <v>13</v>
      </c>
      <c r="C76" s="125" t="s">
        <v>273</v>
      </c>
      <c r="D76" s="125">
        <v>1</v>
      </c>
      <c r="E76" s="125">
        <v>68</v>
      </c>
      <c r="F76" s="126" t="s">
        <v>273</v>
      </c>
      <c r="G76" s="126">
        <v>1.4705882E-2</v>
      </c>
      <c r="H76" s="124" t="s">
        <v>273</v>
      </c>
      <c r="I76" s="124">
        <v>10</v>
      </c>
    </row>
    <row r="77" spans="1:9">
      <c r="A77" s="124" t="s">
        <v>116</v>
      </c>
      <c r="B77" s="124">
        <v>3</v>
      </c>
      <c r="C77" s="125">
        <v>1</v>
      </c>
      <c r="D77" s="125" t="s">
        <v>273</v>
      </c>
      <c r="E77" s="125">
        <v>11</v>
      </c>
      <c r="F77" s="126">
        <v>9.0909090999999997E-2</v>
      </c>
      <c r="G77" s="126" t="s">
        <v>273</v>
      </c>
      <c r="H77" s="124">
        <v>0</v>
      </c>
      <c r="I77" s="124" t="s">
        <v>273</v>
      </c>
    </row>
    <row r="78" spans="1:9">
      <c r="A78" s="124" t="s">
        <v>325</v>
      </c>
      <c r="B78" s="124">
        <v>13</v>
      </c>
      <c r="C78" s="125">
        <v>1</v>
      </c>
      <c r="D78" s="125">
        <v>5</v>
      </c>
      <c r="E78" s="125">
        <v>157</v>
      </c>
      <c r="F78" s="126">
        <v>6.3694270000000004E-3</v>
      </c>
      <c r="G78" s="126">
        <v>3.1847133999999999E-2</v>
      </c>
      <c r="H78" s="124">
        <v>10</v>
      </c>
      <c r="I78" s="124">
        <v>10</v>
      </c>
    </row>
    <row r="79" spans="1:9">
      <c r="A79" s="124" t="s">
        <v>38</v>
      </c>
      <c r="B79" s="124">
        <v>13</v>
      </c>
      <c r="C79" s="125" t="s">
        <v>273</v>
      </c>
      <c r="D79" s="125">
        <v>2</v>
      </c>
      <c r="E79" s="125">
        <v>75</v>
      </c>
      <c r="F79" s="126" t="s">
        <v>273</v>
      </c>
      <c r="G79" s="126">
        <v>2.6666667000000002E-2</v>
      </c>
      <c r="H79" s="124" t="s">
        <v>273</v>
      </c>
      <c r="I79" s="124">
        <v>10</v>
      </c>
    </row>
    <row r="80" spans="1:9">
      <c r="A80" s="124" t="s">
        <v>326</v>
      </c>
      <c r="B80" s="124">
        <v>13</v>
      </c>
      <c r="C80" s="125">
        <v>2</v>
      </c>
      <c r="D80" s="125">
        <v>1</v>
      </c>
      <c r="E80" s="125">
        <v>47</v>
      </c>
      <c r="F80" s="126">
        <v>4.2553190999999997E-2</v>
      </c>
      <c r="G80" s="126">
        <v>2.1276595999999998E-2</v>
      </c>
      <c r="H80" s="124">
        <v>10</v>
      </c>
      <c r="I80" s="124">
        <v>10</v>
      </c>
    </row>
    <row r="81" spans="1:9">
      <c r="A81" s="124" t="s">
        <v>327</v>
      </c>
      <c r="B81" s="124">
        <v>13</v>
      </c>
      <c r="C81" s="125">
        <v>11</v>
      </c>
      <c r="D81" s="125">
        <v>4</v>
      </c>
      <c r="E81" s="125">
        <v>267</v>
      </c>
      <c r="F81" s="126">
        <v>4.1198501999999998E-2</v>
      </c>
      <c r="G81" s="126">
        <v>1.4981273E-2</v>
      </c>
      <c r="H81" s="124">
        <v>10</v>
      </c>
      <c r="I81" s="124">
        <v>10</v>
      </c>
    </row>
    <row r="82" spans="1:9">
      <c r="A82" s="124" t="s">
        <v>328</v>
      </c>
      <c r="B82" s="124">
        <v>2</v>
      </c>
      <c r="C82" s="125">
        <v>1</v>
      </c>
      <c r="D82" s="125" t="s">
        <v>273</v>
      </c>
      <c r="E82" s="125">
        <v>15</v>
      </c>
      <c r="F82" s="126">
        <v>6.6666666999999999E-2</v>
      </c>
      <c r="G82" s="126" t="s">
        <v>273</v>
      </c>
      <c r="H82" s="124">
        <v>10</v>
      </c>
      <c r="I82" s="124" t="s">
        <v>273</v>
      </c>
    </row>
    <row r="83" spans="1:9">
      <c r="A83" s="124" t="s">
        <v>329</v>
      </c>
      <c r="B83" s="124">
        <v>13</v>
      </c>
      <c r="C83" s="125">
        <v>2</v>
      </c>
      <c r="D83" s="125">
        <v>2</v>
      </c>
      <c r="E83" s="125">
        <v>55</v>
      </c>
      <c r="F83" s="126">
        <v>3.6363635999999998E-2</v>
      </c>
      <c r="G83" s="126">
        <v>3.6363635999999998E-2</v>
      </c>
      <c r="H83" s="124">
        <v>10</v>
      </c>
      <c r="I83" s="124">
        <v>10</v>
      </c>
    </row>
    <row r="84" spans="1:9">
      <c r="A84" s="124" t="s">
        <v>330</v>
      </c>
      <c r="B84" s="124">
        <v>2</v>
      </c>
      <c r="C84" s="125">
        <v>1</v>
      </c>
      <c r="D84" s="125" t="s">
        <v>273</v>
      </c>
      <c r="E84" s="125">
        <v>27</v>
      </c>
      <c r="F84" s="126">
        <v>3.7037037000000002E-2</v>
      </c>
      <c r="G84" s="126" t="s">
        <v>273</v>
      </c>
      <c r="H84" s="124">
        <v>10</v>
      </c>
      <c r="I84" s="124" t="s">
        <v>273</v>
      </c>
    </row>
    <row r="85" spans="1:9">
      <c r="A85" s="124" t="s">
        <v>331</v>
      </c>
      <c r="B85" s="124">
        <v>13</v>
      </c>
      <c r="C85" s="125" t="s">
        <v>273</v>
      </c>
      <c r="D85" s="125">
        <v>3</v>
      </c>
      <c r="E85" s="125">
        <v>70</v>
      </c>
      <c r="F85" s="126" t="s">
        <v>273</v>
      </c>
      <c r="G85" s="126">
        <v>4.2857143E-2</v>
      </c>
      <c r="H85" s="124" t="s">
        <v>273</v>
      </c>
      <c r="I85" s="124">
        <v>10</v>
      </c>
    </row>
    <row r="86" spans="1:9">
      <c r="A86" s="124" t="s">
        <v>332</v>
      </c>
      <c r="B86" s="124">
        <v>2</v>
      </c>
      <c r="C86" s="125">
        <v>1</v>
      </c>
      <c r="D86" s="125" t="s">
        <v>273</v>
      </c>
      <c r="E86" s="125">
        <v>51</v>
      </c>
      <c r="F86" s="126">
        <v>1.9607843E-2</v>
      </c>
      <c r="G86" s="126" t="s">
        <v>273</v>
      </c>
      <c r="H86" s="124">
        <v>10</v>
      </c>
      <c r="I86" s="124" t="s">
        <v>273</v>
      </c>
    </row>
    <row r="87" spans="1:9">
      <c r="A87" s="124" t="s">
        <v>333</v>
      </c>
      <c r="B87" s="124">
        <v>3</v>
      </c>
      <c r="C87" s="125" t="s">
        <v>273</v>
      </c>
      <c r="D87" s="125">
        <v>1</v>
      </c>
      <c r="E87" s="125">
        <v>7</v>
      </c>
      <c r="F87" s="126" t="s">
        <v>273</v>
      </c>
      <c r="G87" s="126">
        <v>0.14285714299999999</v>
      </c>
      <c r="H87" s="124" t="s">
        <v>273</v>
      </c>
      <c r="I87" s="124">
        <v>0</v>
      </c>
    </row>
    <row r="88" spans="1:9">
      <c r="A88" s="124" t="s">
        <v>334</v>
      </c>
      <c r="B88" s="124">
        <v>2</v>
      </c>
      <c r="C88" s="125" t="s">
        <v>273</v>
      </c>
      <c r="D88" s="125">
        <v>1</v>
      </c>
      <c r="E88" s="125">
        <v>12</v>
      </c>
      <c r="F88" s="126" t="s">
        <v>273</v>
      </c>
      <c r="G88" s="126">
        <v>8.3333332999999996E-2</v>
      </c>
      <c r="H88" s="124" t="s">
        <v>273</v>
      </c>
      <c r="I88" s="124">
        <v>10</v>
      </c>
    </row>
    <row r="89" spans="1:9">
      <c r="A89" s="124" t="s">
        <v>51</v>
      </c>
      <c r="B89" s="124">
        <v>2</v>
      </c>
      <c r="C89" s="125" t="s">
        <v>273</v>
      </c>
      <c r="D89" s="125">
        <v>1</v>
      </c>
      <c r="E89" s="125">
        <v>36</v>
      </c>
      <c r="F89" s="126" t="s">
        <v>273</v>
      </c>
      <c r="G89" s="126">
        <v>2.7777777999999999E-2</v>
      </c>
      <c r="H89" s="124" t="s">
        <v>273</v>
      </c>
      <c r="I89" s="124">
        <v>10</v>
      </c>
    </row>
    <row r="90" spans="1:9">
      <c r="A90" s="124" t="s">
        <v>335</v>
      </c>
      <c r="B90" s="124">
        <v>13</v>
      </c>
      <c r="C90" s="125" t="s">
        <v>273</v>
      </c>
      <c r="D90" s="125">
        <v>1</v>
      </c>
      <c r="E90" s="125">
        <v>42</v>
      </c>
      <c r="F90" s="126" t="s">
        <v>273</v>
      </c>
      <c r="G90" s="126">
        <v>2.3809523999999999E-2</v>
      </c>
      <c r="H90" s="124" t="s">
        <v>273</v>
      </c>
      <c r="I90" s="124">
        <v>10</v>
      </c>
    </row>
    <row r="91" spans="1:9">
      <c r="A91" s="124" t="s">
        <v>336</v>
      </c>
      <c r="B91" s="124">
        <v>13</v>
      </c>
      <c r="C91" s="125" t="s">
        <v>273</v>
      </c>
      <c r="D91" s="125">
        <v>1</v>
      </c>
      <c r="E91" s="125">
        <v>24</v>
      </c>
      <c r="F91" s="126" t="s">
        <v>273</v>
      </c>
      <c r="G91" s="126">
        <v>4.1666666999999998E-2</v>
      </c>
      <c r="H91" s="124" t="s">
        <v>273</v>
      </c>
      <c r="I91" s="124">
        <v>10</v>
      </c>
    </row>
    <row r="92" spans="1:9">
      <c r="A92" s="124" t="s">
        <v>121</v>
      </c>
      <c r="B92" s="124">
        <v>3</v>
      </c>
      <c r="C92" s="125" t="s">
        <v>273</v>
      </c>
      <c r="D92" s="125">
        <v>1</v>
      </c>
      <c r="E92" s="125">
        <v>2</v>
      </c>
      <c r="F92" s="126" t="s">
        <v>273</v>
      </c>
      <c r="G92" s="126">
        <v>0.5</v>
      </c>
      <c r="H92" s="124" t="s">
        <v>273</v>
      </c>
      <c r="I92" s="124">
        <v>0</v>
      </c>
    </row>
    <row r="93" spans="1:9">
      <c r="A93" s="124" t="s">
        <v>337</v>
      </c>
      <c r="B93" s="124">
        <v>13</v>
      </c>
      <c r="C93" s="125">
        <v>1</v>
      </c>
      <c r="D93" s="125">
        <v>2</v>
      </c>
      <c r="E93" s="125">
        <v>32</v>
      </c>
      <c r="F93" s="126">
        <v>3.125E-2</v>
      </c>
      <c r="G93" s="126">
        <v>6.25E-2</v>
      </c>
      <c r="H93" s="124">
        <v>10</v>
      </c>
      <c r="I93" s="124">
        <v>10</v>
      </c>
    </row>
    <row r="94" spans="1:9">
      <c r="A94" s="124" t="s">
        <v>338</v>
      </c>
      <c r="B94" s="124">
        <v>13</v>
      </c>
      <c r="C94" s="125">
        <v>2</v>
      </c>
      <c r="D94" s="125">
        <v>3</v>
      </c>
      <c r="E94" s="125">
        <v>42</v>
      </c>
      <c r="F94" s="126">
        <v>4.7619047999999997E-2</v>
      </c>
      <c r="G94" s="126">
        <v>7.1428570999999996E-2</v>
      </c>
      <c r="H94" s="124">
        <v>10</v>
      </c>
      <c r="I94" s="124">
        <v>10</v>
      </c>
    </row>
    <row r="95" spans="1:9">
      <c r="A95" s="124" t="s">
        <v>123</v>
      </c>
      <c r="B95" s="124">
        <v>3</v>
      </c>
      <c r="C95" s="125" t="s">
        <v>273</v>
      </c>
      <c r="D95" s="125">
        <v>1</v>
      </c>
      <c r="E95" s="125">
        <v>4</v>
      </c>
      <c r="F95" s="126" t="s">
        <v>273</v>
      </c>
      <c r="G95" s="126">
        <v>0.25</v>
      </c>
      <c r="H95" s="124" t="s">
        <v>273</v>
      </c>
      <c r="I95" s="124">
        <v>0</v>
      </c>
    </row>
    <row r="96" spans="1:9">
      <c r="A96" s="124" t="s">
        <v>339</v>
      </c>
      <c r="B96" s="124">
        <v>13</v>
      </c>
      <c r="C96" s="125">
        <v>3</v>
      </c>
      <c r="D96" s="125">
        <v>6</v>
      </c>
      <c r="E96" s="125">
        <v>45</v>
      </c>
      <c r="F96" s="126">
        <v>6.6666666999999999E-2</v>
      </c>
      <c r="G96" s="126">
        <v>0.133333333</v>
      </c>
      <c r="H96" s="124">
        <v>10</v>
      </c>
      <c r="I96" s="124">
        <v>7.5</v>
      </c>
    </row>
    <row r="97" spans="1:9">
      <c r="A97" s="124" t="s">
        <v>340</v>
      </c>
      <c r="B97" s="124">
        <v>13</v>
      </c>
      <c r="C97" s="125">
        <v>5</v>
      </c>
      <c r="D97" s="125" t="s">
        <v>273</v>
      </c>
      <c r="E97" s="125">
        <v>41</v>
      </c>
      <c r="F97" s="126">
        <v>0.12195122</v>
      </c>
      <c r="G97" s="126" t="s">
        <v>273</v>
      </c>
      <c r="H97" s="124">
        <v>0</v>
      </c>
      <c r="I97" s="124" t="s">
        <v>273</v>
      </c>
    </row>
    <row r="98" spans="1:9">
      <c r="A98" s="124" t="s">
        <v>341</v>
      </c>
      <c r="B98" s="124">
        <v>13</v>
      </c>
      <c r="C98" s="125">
        <v>2</v>
      </c>
      <c r="D98" s="125">
        <v>3</v>
      </c>
      <c r="E98" s="125">
        <v>98</v>
      </c>
      <c r="F98" s="126">
        <v>2.0408163E-2</v>
      </c>
      <c r="G98" s="126">
        <v>3.0612245E-2</v>
      </c>
      <c r="H98" s="124">
        <v>10</v>
      </c>
      <c r="I98" s="124">
        <v>10</v>
      </c>
    </row>
    <row r="99" spans="1:9">
      <c r="A99" s="124" t="s">
        <v>124</v>
      </c>
      <c r="B99" s="124">
        <v>3</v>
      </c>
      <c r="C99" s="125">
        <v>1</v>
      </c>
      <c r="D99" s="125">
        <v>2</v>
      </c>
      <c r="E99" s="125">
        <v>53</v>
      </c>
      <c r="F99" s="126">
        <v>1.8867925000000001E-2</v>
      </c>
      <c r="G99" s="126">
        <v>3.7735849000000002E-2</v>
      </c>
      <c r="H99" s="124">
        <v>10</v>
      </c>
      <c r="I99" s="124">
        <v>10</v>
      </c>
    </row>
    <row r="100" spans="1:9">
      <c r="A100" s="124" t="s">
        <v>342</v>
      </c>
      <c r="B100" s="124">
        <v>13</v>
      </c>
      <c r="C100" s="125">
        <v>2</v>
      </c>
      <c r="D100" s="125">
        <v>2</v>
      </c>
      <c r="E100" s="125">
        <v>102</v>
      </c>
      <c r="F100" s="126">
        <v>1.9607843E-2</v>
      </c>
      <c r="G100" s="126">
        <v>1.9607843E-2</v>
      </c>
      <c r="H100" s="124">
        <v>10</v>
      </c>
      <c r="I100" s="124">
        <v>10</v>
      </c>
    </row>
    <row r="101" spans="1:9">
      <c r="A101" s="124" t="s">
        <v>343</v>
      </c>
      <c r="B101" s="124">
        <v>2</v>
      </c>
      <c r="C101" s="125" t="s">
        <v>273</v>
      </c>
      <c r="D101" s="125">
        <v>2</v>
      </c>
      <c r="E101" s="125">
        <v>66</v>
      </c>
      <c r="F101" s="126" t="s">
        <v>273</v>
      </c>
      <c r="G101" s="126">
        <v>3.0303030000000002E-2</v>
      </c>
      <c r="H101" s="124" t="s">
        <v>273</v>
      </c>
      <c r="I101" s="124">
        <v>10</v>
      </c>
    </row>
    <row r="102" spans="1:9">
      <c r="A102" s="124" t="s">
        <v>344</v>
      </c>
      <c r="B102" s="124">
        <v>13</v>
      </c>
      <c r="C102" s="125">
        <v>1</v>
      </c>
      <c r="D102" s="125">
        <v>5</v>
      </c>
      <c r="E102" s="125">
        <v>37</v>
      </c>
      <c r="F102" s="126">
        <v>2.7027026999999999E-2</v>
      </c>
      <c r="G102" s="126">
        <v>0.13513513499999999</v>
      </c>
      <c r="H102" s="124">
        <v>10</v>
      </c>
      <c r="I102" s="124">
        <v>7.5</v>
      </c>
    </row>
    <row r="103" spans="1:9">
      <c r="A103" s="124" t="s">
        <v>345</v>
      </c>
      <c r="B103" s="124">
        <v>2</v>
      </c>
      <c r="C103" s="125">
        <v>8</v>
      </c>
      <c r="D103" s="125">
        <v>2</v>
      </c>
      <c r="E103" s="125">
        <v>72</v>
      </c>
      <c r="F103" s="126">
        <v>0.111111111</v>
      </c>
      <c r="G103" s="126">
        <v>2.7777777999999999E-2</v>
      </c>
      <c r="H103" s="124">
        <v>5</v>
      </c>
      <c r="I103" s="124">
        <v>10</v>
      </c>
    </row>
    <row r="104" spans="1:9">
      <c r="A104" s="124" t="s">
        <v>346</v>
      </c>
      <c r="B104" s="124">
        <v>9</v>
      </c>
      <c r="C104" s="125" t="s">
        <v>273</v>
      </c>
      <c r="D104" s="125">
        <v>1</v>
      </c>
      <c r="E104" s="125">
        <v>17</v>
      </c>
      <c r="F104" s="126" t="s">
        <v>273</v>
      </c>
      <c r="G104" s="126">
        <v>5.8823528999999999E-2</v>
      </c>
      <c r="H104" s="124" t="s">
        <v>273</v>
      </c>
      <c r="I104" s="124">
        <v>7.5</v>
      </c>
    </row>
    <row r="105" spans="1:9">
      <c r="A105" s="124" t="s">
        <v>347</v>
      </c>
      <c r="B105" s="124">
        <v>13</v>
      </c>
      <c r="C105" s="125">
        <v>2</v>
      </c>
      <c r="D105" s="125">
        <v>4</v>
      </c>
      <c r="E105" s="125">
        <v>78</v>
      </c>
      <c r="F105" s="126">
        <v>2.5641026000000001E-2</v>
      </c>
      <c r="G105" s="126">
        <v>5.1282051000000002E-2</v>
      </c>
      <c r="H105" s="124">
        <v>10</v>
      </c>
      <c r="I105" s="124">
        <v>10</v>
      </c>
    </row>
    <row r="106" spans="1:9">
      <c r="A106" s="124" t="s">
        <v>128</v>
      </c>
      <c r="B106" s="124">
        <v>3</v>
      </c>
      <c r="C106" s="125">
        <v>2</v>
      </c>
      <c r="D106" s="125" t="s">
        <v>273</v>
      </c>
      <c r="E106" s="125">
        <v>11</v>
      </c>
      <c r="F106" s="126">
        <v>0.18181818199999999</v>
      </c>
      <c r="G106" s="126" t="s">
        <v>273</v>
      </c>
      <c r="H106" s="124">
        <v>0</v>
      </c>
      <c r="I106" s="124" t="s">
        <v>273</v>
      </c>
    </row>
    <row r="107" spans="1:9">
      <c r="A107" s="124" t="s">
        <v>130</v>
      </c>
      <c r="B107" s="124">
        <v>3</v>
      </c>
      <c r="C107" s="125">
        <v>1</v>
      </c>
      <c r="D107" s="125" t="s">
        <v>273</v>
      </c>
      <c r="E107" s="125">
        <v>41</v>
      </c>
      <c r="F107" s="126">
        <v>2.4390243999999998E-2</v>
      </c>
      <c r="G107" s="126" t="s">
        <v>273</v>
      </c>
      <c r="H107" s="124">
        <v>7.5</v>
      </c>
      <c r="I107" s="124" t="s">
        <v>273</v>
      </c>
    </row>
    <row r="108" spans="1:9">
      <c r="A108" s="124" t="s">
        <v>131</v>
      </c>
      <c r="B108" s="124">
        <v>3</v>
      </c>
      <c r="C108" s="125">
        <v>1</v>
      </c>
      <c r="D108" s="125" t="s">
        <v>273</v>
      </c>
      <c r="E108" s="125">
        <v>23</v>
      </c>
      <c r="F108" s="126">
        <v>4.3478260999999997E-2</v>
      </c>
      <c r="G108" s="126" t="s">
        <v>273</v>
      </c>
      <c r="H108" s="124">
        <v>5</v>
      </c>
      <c r="I108" s="124" t="s">
        <v>273</v>
      </c>
    </row>
    <row r="109" spans="1:9">
      <c r="A109" s="124" t="s">
        <v>348</v>
      </c>
      <c r="B109" s="124"/>
      <c r="C109" s="125">
        <v>4</v>
      </c>
      <c r="D109" s="125">
        <v>0</v>
      </c>
      <c r="E109" s="125">
        <v>75</v>
      </c>
      <c r="F109" s="126">
        <v>5.2999999999999999E-2</v>
      </c>
      <c r="G109" s="126">
        <v>0</v>
      </c>
      <c r="H109" s="124"/>
      <c r="I109" s="124"/>
    </row>
    <row r="110" spans="1:9">
      <c r="A110" s="124" t="s">
        <v>133</v>
      </c>
      <c r="B110" s="124">
        <v>3</v>
      </c>
      <c r="C110" s="125">
        <v>1</v>
      </c>
      <c r="D110" s="125" t="s">
        <v>273</v>
      </c>
      <c r="E110" s="125">
        <v>12</v>
      </c>
      <c r="F110" s="126">
        <v>8.3333332999999996E-2</v>
      </c>
      <c r="G110" s="126" t="s">
        <v>273</v>
      </c>
      <c r="H110" s="124">
        <v>0</v>
      </c>
      <c r="I110" s="124" t="s">
        <v>273</v>
      </c>
    </row>
    <row r="111" spans="1:9">
      <c r="A111" s="124" t="s">
        <v>349</v>
      </c>
      <c r="B111" s="124">
        <v>13</v>
      </c>
      <c r="C111" s="125">
        <v>12</v>
      </c>
      <c r="D111" s="125">
        <v>10</v>
      </c>
      <c r="E111" s="125">
        <v>100</v>
      </c>
      <c r="F111" s="126">
        <v>0.12</v>
      </c>
      <c r="G111" s="126">
        <v>0.1</v>
      </c>
      <c r="H111" s="124">
        <v>5</v>
      </c>
      <c r="I111" s="124">
        <v>10</v>
      </c>
    </row>
    <row r="112" spans="1:9">
      <c r="A112" s="124" t="s">
        <v>350</v>
      </c>
      <c r="B112" s="124">
        <v>13</v>
      </c>
      <c r="C112" s="125" t="s">
        <v>273</v>
      </c>
      <c r="D112" s="125">
        <v>2</v>
      </c>
      <c r="E112" s="125">
        <v>57</v>
      </c>
      <c r="F112" s="126" t="s">
        <v>273</v>
      </c>
      <c r="G112" s="126">
        <v>3.5087719000000003E-2</v>
      </c>
      <c r="H112" s="124" t="s">
        <v>273</v>
      </c>
      <c r="I112" s="124">
        <v>10</v>
      </c>
    </row>
    <row r="113" spans="1:9">
      <c r="A113" s="124" t="s">
        <v>136</v>
      </c>
      <c r="B113" s="124">
        <v>3</v>
      </c>
      <c r="C113" s="125">
        <v>2</v>
      </c>
      <c r="D113" s="125" t="s">
        <v>273</v>
      </c>
      <c r="E113" s="125">
        <v>7</v>
      </c>
      <c r="F113" s="126">
        <v>0.28571428599999998</v>
      </c>
      <c r="G113" s="126" t="s">
        <v>273</v>
      </c>
      <c r="H113" s="124">
        <v>0</v>
      </c>
      <c r="I113" s="124" t="s">
        <v>273</v>
      </c>
    </row>
    <row r="114" spans="1:9">
      <c r="A114" s="124" t="s">
        <v>137</v>
      </c>
      <c r="B114" s="124">
        <v>3</v>
      </c>
      <c r="C114" s="125" t="s">
        <v>273</v>
      </c>
      <c r="D114" s="125">
        <v>1</v>
      </c>
      <c r="E114" s="125">
        <v>3</v>
      </c>
      <c r="F114" s="126" t="s">
        <v>273</v>
      </c>
      <c r="G114" s="126">
        <v>0.33333333300000001</v>
      </c>
      <c r="H114" s="124" t="s">
        <v>273</v>
      </c>
      <c r="I114" s="124">
        <v>0</v>
      </c>
    </row>
    <row r="115" spans="1:9">
      <c r="A115" s="124" t="s">
        <v>351</v>
      </c>
      <c r="B115" s="124">
        <v>13</v>
      </c>
      <c r="C115" s="125">
        <v>10</v>
      </c>
      <c r="D115" s="125">
        <v>6</v>
      </c>
      <c r="E115" s="125">
        <v>172</v>
      </c>
      <c r="F115" s="126">
        <v>5.8139534999999999E-2</v>
      </c>
      <c r="G115" s="126">
        <v>3.4883720999999999E-2</v>
      </c>
      <c r="H115" s="124">
        <v>10</v>
      </c>
      <c r="I115" s="124">
        <v>10</v>
      </c>
    </row>
    <row r="116" spans="1:9">
      <c r="A116" s="124" t="s">
        <v>352</v>
      </c>
      <c r="B116" s="124">
        <v>13</v>
      </c>
      <c r="C116" s="125">
        <v>2</v>
      </c>
      <c r="D116" s="125" t="s">
        <v>273</v>
      </c>
      <c r="E116" s="125">
        <v>16</v>
      </c>
      <c r="F116" s="126">
        <v>0.125</v>
      </c>
      <c r="G116" s="126" t="s">
        <v>273</v>
      </c>
      <c r="H116" s="124">
        <v>0</v>
      </c>
      <c r="I116" s="124" t="s">
        <v>273</v>
      </c>
    </row>
    <row r="117" spans="1:9">
      <c r="A117" s="124" t="s">
        <v>139</v>
      </c>
      <c r="B117" s="124">
        <v>3</v>
      </c>
      <c r="C117" s="125">
        <v>1</v>
      </c>
      <c r="D117" s="125" t="s">
        <v>273</v>
      </c>
      <c r="E117" s="125">
        <v>7</v>
      </c>
      <c r="F117" s="126">
        <v>0.14285714299999999</v>
      </c>
      <c r="G117" s="126" t="s">
        <v>273</v>
      </c>
      <c r="H117" s="124">
        <v>0</v>
      </c>
      <c r="I117" s="124" t="s">
        <v>273</v>
      </c>
    </row>
    <row r="118" spans="1:9">
      <c r="A118" s="124" t="s">
        <v>52</v>
      </c>
      <c r="B118" s="124">
        <v>2</v>
      </c>
      <c r="C118" s="125">
        <v>10</v>
      </c>
      <c r="D118" s="125">
        <v>2</v>
      </c>
      <c r="E118" s="125">
        <v>199</v>
      </c>
      <c r="F118" s="126">
        <v>5.0251256000000001E-2</v>
      </c>
      <c r="G118" s="126">
        <v>1.0050251E-2</v>
      </c>
      <c r="H118" s="124">
        <v>10</v>
      </c>
      <c r="I118" s="124">
        <v>10</v>
      </c>
    </row>
    <row r="119" spans="1:9">
      <c r="A119" s="124" t="s">
        <v>353</v>
      </c>
      <c r="B119" s="124">
        <v>13</v>
      </c>
      <c r="C119" s="125" t="s">
        <v>273</v>
      </c>
      <c r="D119" s="125">
        <v>1</v>
      </c>
      <c r="E119" s="125">
        <v>80</v>
      </c>
      <c r="F119" s="126" t="s">
        <v>273</v>
      </c>
      <c r="G119" s="126">
        <v>1.2500000000000001E-2</v>
      </c>
      <c r="H119" s="124" t="s">
        <v>273</v>
      </c>
      <c r="I119" s="124">
        <v>10</v>
      </c>
    </row>
    <row r="120" spans="1:9">
      <c r="A120" s="124" t="s">
        <v>354</v>
      </c>
      <c r="B120" s="124">
        <v>13</v>
      </c>
      <c r="C120" s="125">
        <v>2</v>
      </c>
      <c r="D120" s="125">
        <v>3</v>
      </c>
      <c r="E120" s="125">
        <v>61</v>
      </c>
      <c r="F120" s="126">
        <v>3.2786885000000002E-2</v>
      </c>
      <c r="G120" s="126">
        <v>4.9180328000000002E-2</v>
      </c>
      <c r="H120" s="124">
        <v>10</v>
      </c>
      <c r="I120" s="124">
        <v>10</v>
      </c>
    </row>
    <row r="121" spans="1:9">
      <c r="A121" s="124" t="s">
        <v>355</v>
      </c>
      <c r="B121" s="124">
        <v>13</v>
      </c>
      <c r="C121" s="125">
        <v>2</v>
      </c>
      <c r="D121" s="125" t="s">
        <v>273</v>
      </c>
      <c r="E121" s="125">
        <v>8</v>
      </c>
      <c r="F121" s="126">
        <v>0.25</v>
      </c>
      <c r="G121" s="126" t="s">
        <v>273</v>
      </c>
      <c r="H121" s="124">
        <v>0</v>
      </c>
      <c r="I121" s="124" t="s">
        <v>273</v>
      </c>
    </row>
    <row r="122" spans="1:9">
      <c r="A122" s="124" t="s">
        <v>356</v>
      </c>
      <c r="B122" s="124">
        <v>13</v>
      </c>
      <c r="C122" s="125">
        <v>1</v>
      </c>
      <c r="D122" s="125" t="s">
        <v>273</v>
      </c>
      <c r="E122" s="125">
        <v>4</v>
      </c>
      <c r="F122" s="126">
        <v>0.25</v>
      </c>
      <c r="G122" s="126" t="s">
        <v>273</v>
      </c>
      <c r="H122" s="124">
        <v>0</v>
      </c>
      <c r="I122" s="124" t="s">
        <v>273</v>
      </c>
    </row>
    <row r="123" spans="1:9">
      <c r="A123" s="124" t="s">
        <v>357</v>
      </c>
      <c r="B123" s="124">
        <v>3</v>
      </c>
      <c r="C123" s="125">
        <v>1</v>
      </c>
      <c r="D123" s="125" t="s">
        <v>273</v>
      </c>
      <c r="E123" s="125">
        <v>14</v>
      </c>
      <c r="F123" s="126">
        <v>7.1428570999999996E-2</v>
      </c>
      <c r="G123" s="126" t="s">
        <v>273</v>
      </c>
      <c r="H123" s="124">
        <v>0</v>
      </c>
      <c r="I123" s="124" t="s">
        <v>273</v>
      </c>
    </row>
  </sheetData>
  <sheetProtection algorithmName="SHA-512" hashValue="yKtySXNmxKbc3mpfcRX0kFZkOQaoJ7FrWSbZhkeQJaEAXRM650hUSxIbLDHLluFhRLblpS58Moee2m1brmEPeA==" saltValue="AFYsuO1mr28FYIP6wbMiKA==" spinCount="100000" sheet="1" objects="1" scenarios="1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A27C9-0DF2-D24E-BE3A-AA9762C9C75D}">
  <dimension ref="A1:R197"/>
  <sheetViews>
    <sheetView zoomScale="110" zoomScaleNormal="11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Q20" sqref="Q20"/>
    </sheetView>
  </sheetViews>
  <sheetFormatPr baseColWidth="10" defaultColWidth="8.83203125" defaultRowHeight="13"/>
  <cols>
    <col min="1" max="1" width="81.83203125" style="141" customWidth="1"/>
    <col min="2" max="13" width="6.1640625" style="141" hidden="1" customWidth="1"/>
    <col min="14" max="14" width="9.83203125" style="141" customWidth="1"/>
    <col min="15" max="15" width="9.83203125" style="142" customWidth="1"/>
    <col min="16" max="16" width="4.6640625" style="141" customWidth="1"/>
    <col min="17" max="18" width="8.83203125" style="141"/>
    <col min="19" max="256" width="8.83203125" style="135"/>
    <col min="257" max="257" width="48.83203125" style="135" customWidth="1"/>
    <col min="258" max="269" width="6.1640625" style="135" customWidth="1"/>
    <col min="270" max="271" width="7.33203125" style="135" customWidth="1"/>
    <col min="272" max="272" width="4.6640625" style="135" customWidth="1"/>
    <col min="273" max="512" width="8.83203125" style="135"/>
    <col min="513" max="513" width="48.83203125" style="135" customWidth="1"/>
    <col min="514" max="525" width="6.1640625" style="135" customWidth="1"/>
    <col min="526" max="527" width="7.33203125" style="135" customWidth="1"/>
    <col min="528" max="528" width="4.6640625" style="135" customWidth="1"/>
    <col min="529" max="768" width="8.83203125" style="135"/>
    <col min="769" max="769" width="48.83203125" style="135" customWidth="1"/>
    <col min="770" max="781" width="6.1640625" style="135" customWidth="1"/>
    <col min="782" max="783" width="7.33203125" style="135" customWidth="1"/>
    <col min="784" max="784" width="4.6640625" style="135" customWidth="1"/>
    <col min="785" max="1024" width="8.83203125" style="135"/>
    <col min="1025" max="1025" width="48.83203125" style="135" customWidth="1"/>
    <col min="1026" max="1037" width="6.1640625" style="135" customWidth="1"/>
    <col min="1038" max="1039" width="7.33203125" style="135" customWidth="1"/>
    <col min="1040" max="1040" width="4.6640625" style="135" customWidth="1"/>
    <col min="1041" max="1280" width="8.83203125" style="135"/>
    <col min="1281" max="1281" width="48.83203125" style="135" customWidth="1"/>
    <col min="1282" max="1293" width="6.1640625" style="135" customWidth="1"/>
    <col min="1294" max="1295" width="7.33203125" style="135" customWidth="1"/>
    <col min="1296" max="1296" width="4.6640625" style="135" customWidth="1"/>
    <col min="1297" max="1536" width="8.83203125" style="135"/>
    <col min="1537" max="1537" width="48.83203125" style="135" customWidth="1"/>
    <col min="1538" max="1549" width="6.1640625" style="135" customWidth="1"/>
    <col min="1550" max="1551" width="7.33203125" style="135" customWidth="1"/>
    <col min="1552" max="1552" width="4.6640625" style="135" customWidth="1"/>
    <col min="1553" max="1792" width="8.83203125" style="135"/>
    <col min="1793" max="1793" width="48.83203125" style="135" customWidth="1"/>
    <col min="1794" max="1805" width="6.1640625" style="135" customWidth="1"/>
    <col min="1806" max="1807" width="7.33203125" style="135" customWidth="1"/>
    <col min="1808" max="1808" width="4.6640625" style="135" customWidth="1"/>
    <col min="1809" max="2048" width="8.83203125" style="135"/>
    <col min="2049" max="2049" width="48.83203125" style="135" customWidth="1"/>
    <col min="2050" max="2061" width="6.1640625" style="135" customWidth="1"/>
    <col min="2062" max="2063" width="7.33203125" style="135" customWidth="1"/>
    <col min="2064" max="2064" width="4.6640625" style="135" customWidth="1"/>
    <col min="2065" max="2304" width="8.83203125" style="135"/>
    <col min="2305" max="2305" width="48.83203125" style="135" customWidth="1"/>
    <col min="2306" max="2317" width="6.1640625" style="135" customWidth="1"/>
    <col min="2318" max="2319" width="7.33203125" style="135" customWidth="1"/>
    <col min="2320" max="2320" width="4.6640625" style="135" customWidth="1"/>
    <col min="2321" max="2560" width="8.83203125" style="135"/>
    <col min="2561" max="2561" width="48.83203125" style="135" customWidth="1"/>
    <col min="2562" max="2573" width="6.1640625" style="135" customWidth="1"/>
    <col min="2574" max="2575" width="7.33203125" style="135" customWidth="1"/>
    <col min="2576" max="2576" width="4.6640625" style="135" customWidth="1"/>
    <col min="2577" max="2816" width="8.83203125" style="135"/>
    <col min="2817" max="2817" width="48.83203125" style="135" customWidth="1"/>
    <col min="2818" max="2829" width="6.1640625" style="135" customWidth="1"/>
    <col min="2830" max="2831" width="7.33203125" style="135" customWidth="1"/>
    <col min="2832" max="2832" width="4.6640625" style="135" customWidth="1"/>
    <col min="2833" max="3072" width="8.83203125" style="135"/>
    <col min="3073" max="3073" width="48.83203125" style="135" customWidth="1"/>
    <col min="3074" max="3085" width="6.1640625" style="135" customWidth="1"/>
    <col min="3086" max="3087" width="7.33203125" style="135" customWidth="1"/>
    <col min="3088" max="3088" width="4.6640625" style="135" customWidth="1"/>
    <col min="3089" max="3328" width="8.83203125" style="135"/>
    <col min="3329" max="3329" width="48.83203125" style="135" customWidth="1"/>
    <col min="3330" max="3341" width="6.1640625" style="135" customWidth="1"/>
    <col min="3342" max="3343" width="7.33203125" style="135" customWidth="1"/>
    <col min="3344" max="3344" width="4.6640625" style="135" customWidth="1"/>
    <col min="3345" max="3584" width="8.83203125" style="135"/>
    <col min="3585" max="3585" width="48.83203125" style="135" customWidth="1"/>
    <col min="3586" max="3597" width="6.1640625" style="135" customWidth="1"/>
    <col min="3598" max="3599" width="7.33203125" style="135" customWidth="1"/>
    <col min="3600" max="3600" width="4.6640625" style="135" customWidth="1"/>
    <col min="3601" max="3840" width="8.83203125" style="135"/>
    <col min="3841" max="3841" width="48.83203125" style="135" customWidth="1"/>
    <col min="3842" max="3853" width="6.1640625" style="135" customWidth="1"/>
    <col min="3854" max="3855" width="7.33203125" style="135" customWidth="1"/>
    <col min="3856" max="3856" width="4.6640625" style="135" customWidth="1"/>
    <col min="3857" max="4096" width="8.83203125" style="135"/>
    <col min="4097" max="4097" width="48.83203125" style="135" customWidth="1"/>
    <col min="4098" max="4109" width="6.1640625" style="135" customWidth="1"/>
    <col min="4110" max="4111" width="7.33203125" style="135" customWidth="1"/>
    <col min="4112" max="4112" width="4.6640625" style="135" customWidth="1"/>
    <col min="4113" max="4352" width="8.83203125" style="135"/>
    <col min="4353" max="4353" width="48.83203125" style="135" customWidth="1"/>
    <col min="4354" max="4365" width="6.1640625" style="135" customWidth="1"/>
    <col min="4366" max="4367" width="7.33203125" style="135" customWidth="1"/>
    <col min="4368" max="4368" width="4.6640625" style="135" customWidth="1"/>
    <col min="4369" max="4608" width="8.83203125" style="135"/>
    <col min="4609" max="4609" width="48.83203125" style="135" customWidth="1"/>
    <col min="4610" max="4621" width="6.1640625" style="135" customWidth="1"/>
    <col min="4622" max="4623" width="7.33203125" style="135" customWidth="1"/>
    <col min="4624" max="4624" width="4.6640625" style="135" customWidth="1"/>
    <col min="4625" max="4864" width="8.83203125" style="135"/>
    <col min="4865" max="4865" width="48.83203125" style="135" customWidth="1"/>
    <col min="4866" max="4877" width="6.1640625" style="135" customWidth="1"/>
    <col min="4878" max="4879" width="7.33203125" style="135" customWidth="1"/>
    <col min="4880" max="4880" width="4.6640625" style="135" customWidth="1"/>
    <col min="4881" max="5120" width="8.83203125" style="135"/>
    <col min="5121" max="5121" width="48.83203125" style="135" customWidth="1"/>
    <col min="5122" max="5133" width="6.1640625" style="135" customWidth="1"/>
    <col min="5134" max="5135" width="7.33203125" style="135" customWidth="1"/>
    <col min="5136" max="5136" width="4.6640625" style="135" customWidth="1"/>
    <col min="5137" max="5376" width="8.83203125" style="135"/>
    <col min="5377" max="5377" width="48.83203125" style="135" customWidth="1"/>
    <col min="5378" max="5389" width="6.1640625" style="135" customWidth="1"/>
    <col min="5390" max="5391" width="7.33203125" style="135" customWidth="1"/>
    <col min="5392" max="5392" width="4.6640625" style="135" customWidth="1"/>
    <col min="5393" max="5632" width="8.83203125" style="135"/>
    <col min="5633" max="5633" width="48.83203125" style="135" customWidth="1"/>
    <col min="5634" max="5645" width="6.1640625" style="135" customWidth="1"/>
    <col min="5646" max="5647" width="7.33203125" style="135" customWidth="1"/>
    <col min="5648" max="5648" width="4.6640625" style="135" customWidth="1"/>
    <col min="5649" max="5888" width="8.83203125" style="135"/>
    <col min="5889" max="5889" width="48.83203125" style="135" customWidth="1"/>
    <col min="5890" max="5901" width="6.1640625" style="135" customWidth="1"/>
    <col min="5902" max="5903" width="7.33203125" style="135" customWidth="1"/>
    <col min="5904" max="5904" width="4.6640625" style="135" customWidth="1"/>
    <col min="5905" max="6144" width="8.83203125" style="135"/>
    <col min="6145" max="6145" width="48.83203125" style="135" customWidth="1"/>
    <col min="6146" max="6157" width="6.1640625" style="135" customWidth="1"/>
    <col min="6158" max="6159" width="7.33203125" style="135" customWidth="1"/>
    <col min="6160" max="6160" width="4.6640625" style="135" customWidth="1"/>
    <col min="6161" max="6400" width="8.83203125" style="135"/>
    <col min="6401" max="6401" width="48.83203125" style="135" customWidth="1"/>
    <col min="6402" max="6413" width="6.1640625" style="135" customWidth="1"/>
    <col min="6414" max="6415" width="7.33203125" style="135" customWidth="1"/>
    <col min="6416" max="6416" width="4.6640625" style="135" customWidth="1"/>
    <col min="6417" max="6656" width="8.83203125" style="135"/>
    <col min="6657" max="6657" width="48.83203125" style="135" customWidth="1"/>
    <col min="6658" max="6669" width="6.1640625" style="135" customWidth="1"/>
    <col min="6670" max="6671" width="7.33203125" style="135" customWidth="1"/>
    <col min="6672" max="6672" width="4.6640625" style="135" customWidth="1"/>
    <col min="6673" max="6912" width="8.83203125" style="135"/>
    <col min="6913" max="6913" width="48.83203125" style="135" customWidth="1"/>
    <col min="6914" max="6925" width="6.1640625" style="135" customWidth="1"/>
    <col min="6926" max="6927" width="7.33203125" style="135" customWidth="1"/>
    <col min="6928" max="6928" width="4.6640625" style="135" customWidth="1"/>
    <col min="6929" max="7168" width="8.83203125" style="135"/>
    <col min="7169" max="7169" width="48.83203125" style="135" customWidth="1"/>
    <col min="7170" max="7181" width="6.1640625" style="135" customWidth="1"/>
    <col min="7182" max="7183" width="7.33203125" style="135" customWidth="1"/>
    <col min="7184" max="7184" width="4.6640625" style="135" customWidth="1"/>
    <col min="7185" max="7424" width="8.83203125" style="135"/>
    <col min="7425" max="7425" width="48.83203125" style="135" customWidth="1"/>
    <col min="7426" max="7437" width="6.1640625" style="135" customWidth="1"/>
    <col min="7438" max="7439" width="7.33203125" style="135" customWidth="1"/>
    <col min="7440" max="7440" width="4.6640625" style="135" customWidth="1"/>
    <col min="7441" max="7680" width="8.83203125" style="135"/>
    <col min="7681" max="7681" width="48.83203125" style="135" customWidth="1"/>
    <col min="7682" max="7693" width="6.1640625" style="135" customWidth="1"/>
    <col min="7694" max="7695" width="7.33203125" style="135" customWidth="1"/>
    <col min="7696" max="7696" width="4.6640625" style="135" customWidth="1"/>
    <col min="7697" max="7936" width="8.83203125" style="135"/>
    <col min="7937" max="7937" width="48.83203125" style="135" customWidth="1"/>
    <col min="7938" max="7949" width="6.1640625" style="135" customWidth="1"/>
    <col min="7950" max="7951" width="7.33203125" style="135" customWidth="1"/>
    <col min="7952" max="7952" width="4.6640625" style="135" customWidth="1"/>
    <col min="7953" max="8192" width="8.83203125" style="135"/>
    <col min="8193" max="8193" width="48.83203125" style="135" customWidth="1"/>
    <col min="8194" max="8205" width="6.1640625" style="135" customWidth="1"/>
    <col min="8206" max="8207" width="7.33203125" style="135" customWidth="1"/>
    <col min="8208" max="8208" width="4.6640625" style="135" customWidth="1"/>
    <col min="8209" max="8448" width="8.83203125" style="135"/>
    <col min="8449" max="8449" width="48.83203125" style="135" customWidth="1"/>
    <col min="8450" max="8461" width="6.1640625" style="135" customWidth="1"/>
    <col min="8462" max="8463" width="7.33203125" style="135" customWidth="1"/>
    <col min="8464" max="8464" width="4.6640625" style="135" customWidth="1"/>
    <col min="8465" max="8704" width="8.83203125" style="135"/>
    <col min="8705" max="8705" width="48.83203125" style="135" customWidth="1"/>
    <col min="8706" max="8717" width="6.1640625" style="135" customWidth="1"/>
    <col min="8718" max="8719" width="7.33203125" style="135" customWidth="1"/>
    <col min="8720" max="8720" width="4.6640625" style="135" customWidth="1"/>
    <col min="8721" max="8960" width="8.83203125" style="135"/>
    <col min="8961" max="8961" width="48.83203125" style="135" customWidth="1"/>
    <col min="8962" max="8973" width="6.1640625" style="135" customWidth="1"/>
    <col min="8974" max="8975" width="7.33203125" style="135" customWidth="1"/>
    <col min="8976" max="8976" width="4.6640625" style="135" customWidth="1"/>
    <col min="8977" max="9216" width="8.83203125" style="135"/>
    <col min="9217" max="9217" width="48.83203125" style="135" customWidth="1"/>
    <col min="9218" max="9229" width="6.1640625" style="135" customWidth="1"/>
    <col min="9230" max="9231" width="7.33203125" style="135" customWidth="1"/>
    <col min="9232" max="9232" width="4.6640625" style="135" customWidth="1"/>
    <col min="9233" max="9472" width="8.83203125" style="135"/>
    <col min="9473" max="9473" width="48.83203125" style="135" customWidth="1"/>
    <col min="9474" max="9485" width="6.1640625" style="135" customWidth="1"/>
    <col min="9486" max="9487" width="7.33203125" style="135" customWidth="1"/>
    <col min="9488" max="9488" width="4.6640625" style="135" customWidth="1"/>
    <col min="9489" max="9728" width="8.83203125" style="135"/>
    <col min="9729" max="9729" width="48.83203125" style="135" customWidth="1"/>
    <col min="9730" max="9741" width="6.1640625" style="135" customWidth="1"/>
    <col min="9742" max="9743" width="7.33203125" style="135" customWidth="1"/>
    <col min="9744" max="9744" width="4.6640625" style="135" customWidth="1"/>
    <col min="9745" max="9984" width="8.83203125" style="135"/>
    <col min="9985" max="9985" width="48.83203125" style="135" customWidth="1"/>
    <col min="9986" max="9997" width="6.1640625" style="135" customWidth="1"/>
    <col min="9998" max="9999" width="7.33203125" style="135" customWidth="1"/>
    <col min="10000" max="10000" width="4.6640625" style="135" customWidth="1"/>
    <col min="10001" max="10240" width="8.83203125" style="135"/>
    <col min="10241" max="10241" width="48.83203125" style="135" customWidth="1"/>
    <col min="10242" max="10253" width="6.1640625" style="135" customWidth="1"/>
    <col min="10254" max="10255" width="7.33203125" style="135" customWidth="1"/>
    <col min="10256" max="10256" width="4.6640625" style="135" customWidth="1"/>
    <col min="10257" max="10496" width="8.83203125" style="135"/>
    <col min="10497" max="10497" width="48.83203125" style="135" customWidth="1"/>
    <col min="10498" max="10509" width="6.1640625" style="135" customWidth="1"/>
    <col min="10510" max="10511" width="7.33203125" style="135" customWidth="1"/>
    <col min="10512" max="10512" width="4.6640625" style="135" customWidth="1"/>
    <col min="10513" max="10752" width="8.83203125" style="135"/>
    <col min="10753" max="10753" width="48.83203125" style="135" customWidth="1"/>
    <col min="10754" max="10765" width="6.1640625" style="135" customWidth="1"/>
    <col min="10766" max="10767" width="7.33203125" style="135" customWidth="1"/>
    <col min="10768" max="10768" width="4.6640625" style="135" customWidth="1"/>
    <col min="10769" max="11008" width="8.83203125" style="135"/>
    <col min="11009" max="11009" width="48.83203125" style="135" customWidth="1"/>
    <col min="11010" max="11021" width="6.1640625" style="135" customWidth="1"/>
    <col min="11022" max="11023" width="7.33203125" style="135" customWidth="1"/>
    <col min="11024" max="11024" width="4.6640625" style="135" customWidth="1"/>
    <col min="11025" max="11264" width="8.83203125" style="135"/>
    <col min="11265" max="11265" width="48.83203125" style="135" customWidth="1"/>
    <col min="11266" max="11277" width="6.1640625" style="135" customWidth="1"/>
    <col min="11278" max="11279" width="7.33203125" style="135" customWidth="1"/>
    <col min="11280" max="11280" width="4.6640625" style="135" customWidth="1"/>
    <col min="11281" max="11520" width="8.83203125" style="135"/>
    <col min="11521" max="11521" width="48.83203125" style="135" customWidth="1"/>
    <col min="11522" max="11533" width="6.1640625" style="135" customWidth="1"/>
    <col min="11534" max="11535" width="7.33203125" style="135" customWidth="1"/>
    <col min="11536" max="11536" width="4.6640625" style="135" customWidth="1"/>
    <col min="11537" max="11776" width="8.83203125" style="135"/>
    <col min="11777" max="11777" width="48.83203125" style="135" customWidth="1"/>
    <col min="11778" max="11789" width="6.1640625" style="135" customWidth="1"/>
    <col min="11790" max="11791" width="7.33203125" style="135" customWidth="1"/>
    <col min="11792" max="11792" width="4.6640625" style="135" customWidth="1"/>
    <col min="11793" max="12032" width="8.83203125" style="135"/>
    <col min="12033" max="12033" width="48.83203125" style="135" customWidth="1"/>
    <col min="12034" max="12045" width="6.1640625" style="135" customWidth="1"/>
    <col min="12046" max="12047" width="7.33203125" style="135" customWidth="1"/>
    <col min="12048" max="12048" width="4.6640625" style="135" customWidth="1"/>
    <col min="12049" max="12288" width="8.83203125" style="135"/>
    <col min="12289" max="12289" width="48.83203125" style="135" customWidth="1"/>
    <col min="12290" max="12301" width="6.1640625" style="135" customWidth="1"/>
    <col min="12302" max="12303" width="7.33203125" style="135" customWidth="1"/>
    <col min="12304" max="12304" width="4.6640625" style="135" customWidth="1"/>
    <col min="12305" max="12544" width="8.83203125" style="135"/>
    <col min="12545" max="12545" width="48.83203125" style="135" customWidth="1"/>
    <col min="12546" max="12557" width="6.1640625" style="135" customWidth="1"/>
    <col min="12558" max="12559" width="7.33203125" style="135" customWidth="1"/>
    <col min="12560" max="12560" width="4.6640625" style="135" customWidth="1"/>
    <col min="12561" max="12800" width="8.83203125" style="135"/>
    <col min="12801" max="12801" width="48.83203125" style="135" customWidth="1"/>
    <col min="12802" max="12813" width="6.1640625" style="135" customWidth="1"/>
    <col min="12814" max="12815" width="7.33203125" style="135" customWidth="1"/>
    <col min="12816" max="12816" width="4.6640625" style="135" customWidth="1"/>
    <col min="12817" max="13056" width="8.83203125" style="135"/>
    <col min="13057" max="13057" width="48.83203125" style="135" customWidth="1"/>
    <col min="13058" max="13069" width="6.1640625" style="135" customWidth="1"/>
    <col min="13070" max="13071" width="7.33203125" style="135" customWidth="1"/>
    <col min="13072" max="13072" width="4.6640625" style="135" customWidth="1"/>
    <col min="13073" max="13312" width="8.83203125" style="135"/>
    <col min="13313" max="13313" width="48.83203125" style="135" customWidth="1"/>
    <col min="13314" max="13325" width="6.1640625" style="135" customWidth="1"/>
    <col min="13326" max="13327" width="7.33203125" style="135" customWidth="1"/>
    <col min="13328" max="13328" width="4.6640625" style="135" customWidth="1"/>
    <col min="13329" max="13568" width="8.83203125" style="135"/>
    <col min="13569" max="13569" width="48.83203125" style="135" customWidth="1"/>
    <col min="13570" max="13581" width="6.1640625" style="135" customWidth="1"/>
    <col min="13582" max="13583" width="7.33203125" style="135" customWidth="1"/>
    <col min="13584" max="13584" width="4.6640625" style="135" customWidth="1"/>
    <col min="13585" max="13824" width="8.83203125" style="135"/>
    <col min="13825" max="13825" width="48.83203125" style="135" customWidth="1"/>
    <col min="13826" max="13837" width="6.1640625" style="135" customWidth="1"/>
    <col min="13838" max="13839" width="7.33203125" style="135" customWidth="1"/>
    <col min="13840" max="13840" width="4.6640625" style="135" customWidth="1"/>
    <col min="13841" max="14080" width="8.83203125" style="135"/>
    <col min="14081" max="14081" width="48.83203125" style="135" customWidth="1"/>
    <col min="14082" max="14093" width="6.1640625" style="135" customWidth="1"/>
    <col min="14094" max="14095" width="7.33203125" style="135" customWidth="1"/>
    <col min="14096" max="14096" width="4.6640625" style="135" customWidth="1"/>
    <col min="14097" max="14336" width="8.83203125" style="135"/>
    <col min="14337" max="14337" width="48.83203125" style="135" customWidth="1"/>
    <col min="14338" max="14349" width="6.1640625" style="135" customWidth="1"/>
    <col min="14350" max="14351" width="7.33203125" style="135" customWidth="1"/>
    <col min="14352" max="14352" width="4.6640625" style="135" customWidth="1"/>
    <col min="14353" max="14592" width="8.83203125" style="135"/>
    <col min="14593" max="14593" width="48.83203125" style="135" customWidth="1"/>
    <col min="14594" max="14605" width="6.1640625" style="135" customWidth="1"/>
    <col min="14606" max="14607" width="7.33203125" style="135" customWidth="1"/>
    <col min="14608" max="14608" width="4.6640625" style="135" customWidth="1"/>
    <col min="14609" max="14848" width="8.83203125" style="135"/>
    <col min="14849" max="14849" width="48.83203125" style="135" customWidth="1"/>
    <col min="14850" max="14861" width="6.1640625" style="135" customWidth="1"/>
    <col min="14862" max="14863" width="7.33203125" style="135" customWidth="1"/>
    <col min="14864" max="14864" width="4.6640625" style="135" customWidth="1"/>
    <col min="14865" max="15104" width="8.83203125" style="135"/>
    <col min="15105" max="15105" width="48.83203125" style="135" customWidth="1"/>
    <col min="15106" max="15117" width="6.1640625" style="135" customWidth="1"/>
    <col min="15118" max="15119" width="7.33203125" style="135" customWidth="1"/>
    <col min="15120" max="15120" width="4.6640625" style="135" customWidth="1"/>
    <col min="15121" max="15360" width="8.83203125" style="135"/>
    <col min="15361" max="15361" width="48.83203125" style="135" customWidth="1"/>
    <col min="15362" max="15373" width="6.1640625" style="135" customWidth="1"/>
    <col min="15374" max="15375" width="7.33203125" style="135" customWidth="1"/>
    <col min="15376" max="15376" width="4.6640625" style="135" customWidth="1"/>
    <col min="15377" max="15616" width="8.83203125" style="135"/>
    <col min="15617" max="15617" width="48.83203125" style="135" customWidth="1"/>
    <col min="15618" max="15629" width="6.1640625" style="135" customWidth="1"/>
    <col min="15630" max="15631" width="7.33203125" style="135" customWidth="1"/>
    <col min="15632" max="15632" width="4.6640625" style="135" customWidth="1"/>
    <col min="15633" max="15872" width="8.83203125" style="135"/>
    <col min="15873" max="15873" width="48.83203125" style="135" customWidth="1"/>
    <col min="15874" max="15885" width="6.1640625" style="135" customWidth="1"/>
    <col min="15886" max="15887" width="7.33203125" style="135" customWidth="1"/>
    <col min="15888" max="15888" width="4.6640625" style="135" customWidth="1"/>
    <col min="15889" max="16128" width="8.83203125" style="135"/>
    <col min="16129" max="16129" width="48.83203125" style="135" customWidth="1"/>
    <col min="16130" max="16141" width="6.1640625" style="135" customWidth="1"/>
    <col min="16142" max="16143" width="7.33203125" style="135" customWidth="1"/>
    <col min="16144" max="16144" width="4.6640625" style="135" customWidth="1"/>
    <col min="16145" max="16384" width="8.83203125" style="135"/>
  </cols>
  <sheetData>
    <row r="1" spans="1:18" s="134" customFormat="1" ht="9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6"/>
      <c r="Q1" s="136"/>
      <c r="R1" s="136"/>
    </row>
    <row r="2" spans="1:18" s="146" customFormat="1" ht="37" customHeight="1">
      <c r="A2" s="143" t="s">
        <v>0</v>
      </c>
      <c r="B2" s="144">
        <v>43131</v>
      </c>
      <c r="C2" s="144">
        <v>43159</v>
      </c>
      <c r="D2" s="144">
        <v>43187</v>
      </c>
      <c r="E2" s="144">
        <v>43215</v>
      </c>
      <c r="F2" s="144">
        <v>43250</v>
      </c>
      <c r="G2" s="144">
        <v>43278</v>
      </c>
      <c r="H2" s="144">
        <v>43306</v>
      </c>
      <c r="I2" s="144">
        <v>43341</v>
      </c>
      <c r="J2" s="144">
        <v>43369</v>
      </c>
      <c r="K2" s="144">
        <v>43404</v>
      </c>
      <c r="L2" s="144">
        <v>43432</v>
      </c>
      <c r="M2" s="144">
        <v>43460</v>
      </c>
      <c r="N2" s="143" t="s">
        <v>358</v>
      </c>
      <c r="O2" s="145" t="s">
        <v>359</v>
      </c>
    </row>
    <row r="3" spans="1:18" s="134" customFormat="1" ht="14.25" customHeight="1">
      <c r="A3" s="138" t="s">
        <v>360</v>
      </c>
      <c r="B3" s="139">
        <v>0.3</v>
      </c>
      <c r="C3" s="139">
        <v>0.8</v>
      </c>
      <c r="D3" s="139">
        <v>0.7</v>
      </c>
      <c r="E3" s="139">
        <v>0.8</v>
      </c>
      <c r="F3" s="139">
        <v>0.5</v>
      </c>
      <c r="G3" s="139">
        <v>0.3</v>
      </c>
      <c r="H3" s="139">
        <v>0.9</v>
      </c>
      <c r="I3" s="139">
        <v>0.7</v>
      </c>
      <c r="J3" s="139">
        <v>1.2</v>
      </c>
      <c r="K3" s="139">
        <v>1.3</v>
      </c>
      <c r="L3" s="139">
        <v>1.5</v>
      </c>
      <c r="M3" s="139">
        <v>1.3</v>
      </c>
      <c r="N3" s="139">
        <v>0.71354166666666663</v>
      </c>
      <c r="O3" s="140">
        <v>0.85833333333333328</v>
      </c>
      <c r="P3" s="136"/>
      <c r="Q3" s="136"/>
      <c r="R3" s="136"/>
    </row>
    <row r="4" spans="1:18" s="134" customFormat="1" ht="18" customHeight="1">
      <c r="A4" s="138" t="s">
        <v>64</v>
      </c>
      <c r="B4" s="139">
        <v>0.71739130434782605</v>
      </c>
      <c r="C4" s="139">
        <v>0.69565217391304346</v>
      </c>
      <c r="D4" s="139">
        <v>0.69565217391304346</v>
      </c>
      <c r="E4" s="139">
        <v>0.65217391304347827</v>
      </c>
      <c r="F4" s="139">
        <v>0.60869565217391308</v>
      </c>
      <c r="G4" s="139">
        <v>0.65217391304347827</v>
      </c>
      <c r="H4" s="139">
        <v>0.65217391304347827</v>
      </c>
      <c r="I4" s="139">
        <v>0.65217391304347827</v>
      </c>
      <c r="J4" s="139">
        <v>0.63043478260869568</v>
      </c>
      <c r="K4" s="139">
        <v>0.58695652173913049</v>
      </c>
      <c r="L4" s="139">
        <v>0.65217391304347827</v>
      </c>
      <c r="M4" s="139">
        <v>0.65217391304347827</v>
      </c>
      <c r="N4" s="139">
        <v>0.78985507246376807</v>
      </c>
      <c r="O4" s="140">
        <v>0.65398550724637683</v>
      </c>
      <c r="P4" s="136"/>
      <c r="Q4" s="136"/>
      <c r="R4" s="136"/>
    </row>
    <row r="5" spans="1:18" s="134" customFormat="1" ht="14.25" customHeight="1">
      <c r="A5" s="138" t="s">
        <v>361</v>
      </c>
      <c r="B5" s="139">
        <v>1</v>
      </c>
      <c r="C5" s="139">
        <v>0.33333333333333331</v>
      </c>
      <c r="D5" s="139">
        <v>0.33333333333333331</v>
      </c>
      <c r="E5" s="139">
        <v>0.66666666666666663</v>
      </c>
      <c r="F5" s="139">
        <v>0.33333333333333331</v>
      </c>
      <c r="G5" s="139">
        <v>0.66666666666666663</v>
      </c>
      <c r="H5" s="139">
        <v>0.66666666666666663</v>
      </c>
      <c r="I5" s="139">
        <v>1</v>
      </c>
      <c r="J5" s="139">
        <v>1</v>
      </c>
      <c r="K5" s="139">
        <v>1</v>
      </c>
      <c r="L5" s="139">
        <v>0.66666666666666663</v>
      </c>
      <c r="M5" s="139">
        <v>0.33333333333333331</v>
      </c>
      <c r="N5" s="139">
        <v>0.41111111111111109</v>
      </c>
      <c r="O5" s="140">
        <v>0.66666666666666663</v>
      </c>
      <c r="P5" s="136"/>
      <c r="Q5" s="136"/>
      <c r="R5" s="136"/>
    </row>
    <row r="6" spans="1:18" s="134" customFormat="1" ht="14.25" customHeight="1">
      <c r="A6" s="138" t="s">
        <v>362</v>
      </c>
      <c r="B6" s="139">
        <v>0.5714285714285714</v>
      </c>
      <c r="C6" s="139">
        <v>0.5</v>
      </c>
      <c r="D6" s="139">
        <v>0.5714285714285714</v>
      </c>
      <c r="E6" s="139">
        <v>0.5714285714285714</v>
      </c>
      <c r="F6" s="139">
        <v>0.9285714285714286</v>
      </c>
      <c r="G6" s="139">
        <v>0.6428571428571429</v>
      </c>
      <c r="H6" s="139">
        <v>0.8571428571428571</v>
      </c>
      <c r="I6" s="139">
        <v>0.6428571428571429</v>
      </c>
      <c r="J6" s="139">
        <v>0.5</v>
      </c>
      <c r="K6" s="139">
        <v>0.7857142857142857</v>
      </c>
      <c r="L6" s="139">
        <v>0.5</v>
      </c>
      <c r="M6" s="139">
        <v>0.7142857142857143</v>
      </c>
      <c r="N6" s="139">
        <v>0.70238095238095233</v>
      </c>
      <c r="O6" s="140">
        <v>0.64880952380952384</v>
      </c>
      <c r="P6" s="136"/>
      <c r="Q6" s="136"/>
      <c r="R6" s="136"/>
    </row>
    <row r="7" spans="1:18" s="134" customFormat="1" ht="14.25" customHeight="1">
      <c r="A7" s="138" t="s">
        <v>65</v>
      </c>
      <c r="B7" s="139">
        <v>1.1000000000000001</v>
      </c>
      <c r="C7" s="139">
        <v>1.2</v>
      </c>
      <c r="D7" s="139">
        <v>0.8</v>
      </c>
      <c r="E7" s="139">
        <v>0.9</v>
      </c>
      <c r="F7" s="139">
        <v>0.8</v>
      </c>
      <c r="G7" s="139">
        <v>0.9</v>
      </c>
      <c r="H7" s="139">
        <v>0.9</v>
      </c>
      <c r="I7" s="139">
        <v>0.9</v>
      </c>
      <c r="J7" s="139">
        <v>0.9</v>
      </c>
      <c r="K7" s="139">
        <v>0.9</v>
      </c>
      <c r="L7" s="139">
        <v>0.7</v>
      </c>
      <c r="M7" s="139">
        <v>0.5</v>
      </c>
      <c r="N7" s="139">
        <v>0.875</v>
      </c>
      <c r="O7" s="140">
        <v>0.875</v>
      </c>
      <c r="P7" s="136"/>
      <c r="Q7" s="136"/>
      <c r="R7" s="136"/>
    </row>
    <row r="8" spans="1:18" s="134" customFormat="1" ht="14.25" customHeight="1">
      <c r="A8" s="138" t="s">
        <v>66</v>
      </c>
      <c r="B8" s="139">
        <v>1.5</v>
      </c>
      <c r="C8" s="139">
        <v>1.5</v>
      </c>
      <c r="D8" s="139">
        <v>1.5</v>
      </c>
      <c r="E8" s="139">
        <v>1.5</v>
      </c>
      <c r="F8" s="139">
        <v>0.5</v>
      </c>
      <c r="G8" s="139">
        <v>0.75</v>
      </c>
      <c r="H8" s="139">
        <v>0.75</v>
      </c>
      <c r="I8" s="139">
        <v>1</v>
      </c>
      <c r="J8" s="139">
        <v>1.5</v>
      </c>
      <c r="K8" s="139">
        <v>1.5</v>
      </c>
      <c r="L8" s="139">
        <v>1.5</v>
      </c>
      <c r="M8" s="139">
        <v>1.5</v>
      </c>
      <c r="N8" s="139">
        <v>1.75</v>
      </c>
      <c r="O8" s="140">
        <v>1.25</v>
      </c>
      <c r="P8" s="136"/>
      <c r="Q8" s="136"/>
      <c r="R8" s="136"/>
    </row>
    <row r="9" spans="1:18" s="134" customFormat="1" ht="14.25" customHeight="1">
      <c r="A9" s="138" t="s">
        <v>363</v>
      </c>
      <c r="B9" s="139">
        <v>0.81818181818181823</v>
      </c>
      <c r="C9" s="139">
        <v>0.63636363636363635</v>
      </c>
      <c r="D9" s="139">
        <v>1</v>
      </c>
      <c r="E9" s="139">
        <v>0.90909090909090906</v>
      </c>
      <c r="F9" s="139">
        <v>1.1818181818181819</v>
      </c>
      <c r="G9" s="139">
        <v>0.90909090909090906</v>
      </c>
      <c r="H9" s="139">
        <v>0.90909090909090906</v>
      </c>
      <c r="I9" s="139">
        <v>0.81818181818181823</v>
      </c>
      <c r="J9" s="139">
        <v>0.90909090909090906</v>
      </c>
      <c r="K9" s="139">
        <v>1.0909090909090908</v>
      </c>
      <c r="L9" s="139">
        <v>1.2727272727272727</v>
      </c>
      <c r="M9" s="139">
        <v>0.72727272727272729</v>
      </c>
      <c r="N9" s="139">
        <v>0.88888888888888884</v>
      </c>
      <c r="O9" s="140">
        <v>0.93181818181818177</v>
      </c>
      <c r="P9" s="136"/>
      <c r="Q9" s="136"/>
      <c r="R9" s="136"/>
    </row>
    <row r="10" spans="1:18" s="134" customFormat="1" ht="14.25" customHeight="1">
      <c r="A10" s="138" t="s">
        <v>364</v>
      </c>
      <c r="B10" s="139">
        <v>0.8</v>
      </c>
      <c r="C10" s="139">
        <v>0.9</v>
      </c>
      <c r="D10" s="139">
        <v>0.9</v>
      </c>
      <c r="E10" s="139">
        <v>1</v>
      </c>
      <c r="F10" s="139">
        <v>1</v>
      </c>
      <c r="G10" s="139">
        <v>1</v>
      </c>
      <c r="H10" s="139">
        <v>1</v>
      </c>
      <c r="I10" s="139">
        <v>0.8</v>
      </c>
      <c r="J10" s="139">
        <v>0.9</v>
      </c>
      <c r="K10" s="139">
        <v>0.8</v>
      </c>
      <c r="L10" s="139">
        <v>0.9</v>
      </c>
      <c r="M10" s="139">
        <v>0.9</v>
      </c>
      <c r="N10" s="139">
        <v>0.82817869415807566</v>
      </c>
      <c r="O10" s="140">
        <v>0.90833333333333333</v>
      </c>
      <c r="P10" s="136"/>
      <c r="Q10" s="136"/>
      <c r="R10" s="136"/>
    </row>
    <row r="11" spans="1:18" s="134" customFormat="1" ht="14.25" customHeight="1">
      <c r="A11" s="138" t="s">
        <v>67</v>
      </c>
      <c r="B11" s="139">
        <v>0.82089552238805974</v>
      </c>
      <c r="C11" s="139">
        <v>0.85074626865671643</v>
      </c>
      <c r="D11" s="139">
        <v>0.88059701492537312</v>
      </c>
      <c r="E11" s="139">
        <v>0.88059701492537312</v>
      </c>
      <c r="F11" s="139">
        <v>0.82089552238805974</v>
      </c>
      <c r="G11" s="139">
        <v>0.79104477611940294</v>
      </c>
      <c r="H11" s="139">
        <v>0.80597014925373134</v>
      </c>
      <c r="I11" s="139">
        <v>0.79104477611940294</v>
      </c>
      <c r="J11" s="139">
        <v>0.82089552238805974</v>
      </c>
      <c r="K11" s="139">
        <v>0.84848484848484851</v>
      </c>
      <c r="L11" s="139">
        <v>0.93939393939393945</v>
      </c>
      <c r="M11" s="139">
        <v>0.95454545454545459</v>
      </c>
      <c r="N11" s="139">
        <v>0.86392009987515606</v>
      </c>
      <c r="O11" s="140">
        <v>0.85018726591760296</v>
      </c>
      <c r="P11" s="136"/>
      <c r="Q11" s="136"/>
      <c r="R11" s="136"/>
    </row>
    <row r="12" spans="1:18" s="134" customFormat="1" ht="14.25" customHeight="1">
      <c r="A12" s="138" t="s">
        <v>68</v>
      </c>
      <c r="B12" s="139">
        <v>1</v>
      </c>
      <c r="C12" s="139">
        <v>1</v>
      </c>
      <c r="D12" s="139">
        <v>1</v>
      </c>
      <c r="E12" s="139">
        <v>1</v>
      </c>
      <c r="F12" s="139">
        <v>1</v>
      </c>
      <c r="G12" s="139">
        <v>1</v>
      </c>
      <c r="H12" s="139">
        <v>1</v>
      </c>
      <c r="I12" s="139">
        <v>1</v>
      </c>
      <c r="J12" s="139">
        <v>1</v>
      </c>
      <c r="K12" s="139">
        <v>0.8</v>
      </c>
      <c r="L12" s="139">
        <v>0.8</v>
      </c>
      <c r="M12" s="139">
        <v>1</v>
      </c>
      <c r="N12" s="139">
        <v>0.96666666666666667</v>
      </c>
      <c r="O12" s="140">
        <v>0.96666666666666667</v>
      </c>
      <c r="P12" s="136"/>
      <c r="Q12" s="136"/>
      <c r="R12" s="136"/>
    </row>
    <row r="13" spans="1:18" s="134" customFormat="1" ht="14.25" customHeight="1">
      <c r="A13" s="138" t="s">
        <v>69</v>
      </c>
      <c r="B13" s="139">
        <v>0.82978723404255317</v>
      </c>
      <c r="C13" s="139">
        <v>0.78723404255319152</v>
      </c>
      <c r="D13" s="139">
        <v>0.78723404255319152</v>
      </c>
      <c r="E13" s="139">
        <v>0.72340425531914898</v>
      </c>
      <c r="F13" s="139">
        <v>0.68085106382978722</v>
      </c>
      <c r="G13" s="139">
        <v>0.63829787234042556</v>
      </c>
      <c r="H13" s="139">
        <v>0.72340425531914898</v>
      </c>
      <c r="I13" s="139">
        <v>0.72340425531914898</v>
      </c>
      <c r="J13" s="139">
        <v>0.74468085106382975</v>
      </c>
      <c r="K13" s="139">
        <v>0.80851063829787229</v>
      </c>
      <c r="L13" s="139">
        <v>0.78723404255319152</v>
      </c>
      <c r="M13" s="139">
        <v>0.76595744680851063</v>
      </c>
      <c r="N13" s="139">
        <v>0.82159624413145538</v>
      </c>
      <c r="O13" s="140">
        <v>0.75</v>
      </c>
      <c r="P13" s="136"/>
      <c r="Q13" s="136"/>
      <c r="R13" s="136"/>
    </row>
    <row r="14" spans="1:18" s="134" customFormat="1" ht="14.25" customHeight="1">
      <c r="A14" s="138" t="s">
        <v>70</v>
      </c>
      <c r="B14" s="139">
        <v>0.8571428571428571</v>
      </c>
      <c r="C14" s="139">
        <v>0.8571428571428571</v>
      </c>
      <c r="D14" s="139">
        <v>0.8571428571428571</v>
      </c>
      <c r="E14" s="139">
        <v>0.8571428571428571</v>
      </c>
      <c r="F14" s="139">
        <v>0.8571428571428571</v>
      </c>
      <c r="G14" s="139">
        <v>0.7142857142857143</v>
      </c>
      <c r="H14" s="139">
        <v>0.8571428571428571</v>
      </c>
      <c r="I14" s="139">
        <v>0.8571428571428571</v>
      </c>
      <c r="J14" s="139">
        <v>0.8571428571428571</v>
      </c>
      <c r="K14" s="139">
        <v>0.8571428571428571</v>
      </c>
      <c r="L14" s="139">
        <v>0.8571428571428571</v>
      </c>
      <c r="M14" s="139">
        <v>0.8571428571428571</v>
      </c>
      <c r="N14" s="139">
        <v>0.94166666666666665</v>
      </c>
      <c r="O14" s="140">
        <v>0.84523809523809523</v>
      </c>
      <c r="P14" s="136"/>
      <c r="Q14" s="136"/>
      <c r="R14" s="136"/>
    </row>
    <row r="15" spans="1:18" s="134" customFormat="1" ht="14.25" customHeight="1">
      <c r="A15" s="138" t="s">
        <v>71</v>
      </c>
      <c r="B15" s="139">
        <v>0.75</v>
      </c>
      <c r="C15" s="139">
        <v>0.75</v>
      </c>
      <c r="D15" s="139">
        <v>1</v>
      </c>
      <c r="E15" s="139">
        <v>1</v>
      </c>
      <c r="F15" s="139">
        <v>1</v>
      </c>
      <c r="G15" s="139">
        <v>1</v>
      </c>
      <c r="H15" s="139">
        <v>1</v>
      </c>
      <c r="I15" s="139">
        <v>1</v>
      </c>
      <c r="J15" s="139">
        <v>1</v>
      </c>
      <c r="K15" s="139">
        <v>1</v>
      </c>
      <c r="L15" s="139">
        <v>1</v>
      </c>
      <c r="M15" s="139">
        <v>1</v>
      </c>
      <c r="N15" s="139">
        <v>1.1944444444444444</v>
      </c>
      <c r="O15" s="140">
        <v>0.95833333333333337</v>
      </c>
      <c r="P15" s="136"/>
      <c r="Q15" s="136"/>
      <c r="R15" s="136"/>
    </row>
    <row r="16" spans="1:18" s="134" customFormat="1" ht="14.25" customHeight="1">
      <c r="A16" s="138" t="s">
        <v>365</v>
      </c>
      <c r="B16" s="139">
        <v>0.9375</v>
      </c>
      <c r="C16" s="139">
        <v>0.875</v>
      </c>
      <c r="D16" s="139">
        <v>0.9375</v>
      </c>
      <c r="E16" s="139">
        <v>0.875</v>
      </c>
      <c r="F16" s="139">
        <v>0.8125</v>
      </c>
      <c r="G16" s="139">
        <v>0.9375</v>
      </c>
      <c r="H16" s="139">
        <v>0.8125</v>
      </c>
      <c r="I16" s="139">
        <v>1.0625</v>
      </c>
      <c r="J16" s="139">
        <v>1.125</v>
      </c>
      <c r="K16" s="139">
        <v>0.8125</v>
      </c>
      <c r="L16" s="139">
        <v>0.6875</v>
      </c>
      <c r="M16" s="139">
        <v>0.6875</v>
      </c>
      <c r="N16" s="139">
        <v>0.84722222222222221</v>
      </c>
      <c r="O16" s="140">
        <v>0.88020833333333337</v>
      </c>
      <c r="P16" s="136"/>
      <c r="Q16" s="136"/>
      <c r="R16" s="136"/>
    </row>
    <row r="17" spans="1:18" s="134" customFormat="1" ht="14.25" customHeight="1">
      <c r="A17" s="138" t="s">
        <v>72</v>
      </c>
      <c r="B17" s="139">
        <v>0.92592592592592593</v>
      </c>
      <c r="C17" s="139">
        <v>0.92592592592592593</v>
      </c>
      <c r="D17" s="139">
        <v>0.92592592592592593</v>
      </c>
      <c r="E17" s="139">
        <v>0.88888888888888884</v>
      </c>
      <c r="F17" s="139">
        <v>0.88888888888888884</v>
      </c>
      <c r="G17" s="139">
        <v>0.88888888888888884</v>
      </c>
      <c r="H17" s="139">
        <v>0.88888888888888884</v>
      </c>
      <c r="I17" s="139">
        <v>0.88888888888888884</v>
      </c>
      <c r="J17" s="139">
        <v>0.85185185185185186</v>
      </c>
      <c r="K17" s="139">
        <v>0.92</v>
      </c>
      <c r="L17" s="139">
        <v>0.92</v>
      </c>
      <c r="M17" s="139">
        <v>0.84</v>
      </c>
      <c r="N17" s="139">
        <v>0.95283018867924529</v>
      </c>
      <c r="O17" s="140">
        <v>0.89622641509433965</v>
      </c>
      <c r="P17" s="136"/>
      <c r="Q17" s="136"/>
      <c r="R17" s="136"/>
    </row>
    <row r="18" spans="1:18" s="134" customFormat="1" ht="14.25" customHeight="1">
      <c r="A18" s="138" t="s">
        <v>73</v>
      </c>
      <c r="B18" s="139">
        <v>0.7142857142857143</v>
      </c>
      <c r="C18" s="139">
        <v>0.7142857142857143</v>
      </c>
      <c r="D18" s="139">
        <v>0.7142857142857143</v>
      </c>
      <c r="E18" s="139">
        <v>0.7142857142857143</v>
      </c>
      <c r="F18" s="139">
        <v>0.7142857142857143</v>
      </c>
      <c r="G18" s="139">
        <v>0.7142857142857143</v>
      </c>
      <c r="H18" s="139">
        <v>0.68571428571428572</v>
      </c>
      <c r="I18" s="139">
        <v>0.68571428571428572</v>
      </c>
      <c r="J18" s="139">
        <v>0.62857142857142856</v>
      </c>
      <c r="K18" s="139">
        <v>0.91304347826086951</v>
      </c>
      <c r="L18" s="139">
        <v>0.91304347826086951</v>
      </c>
      <c r="M18" s="139">
        <v>1.0434782608695652</v>
      </c>
      <c r="N18" s="139">
        <v>0.796875</v>
      </c>
      <c r="O18" s="140">
        <v>0.74479166666666663</v>
      </c>
      <c r="P18" s="136"/>
      <c r="Q18" s="136"/>
      <c r="R18" s="136"/>
    </row>
    <row r="19" spans="1:18" s="134" customFormat="1" ht="14.25" customHeight="1">
      <c r="A19" s="138" t="s">
        <v>74</v>
      </c>
      <c r="B19" s="139">
        <v>0.72727272727272729</v>
      </c>
      <c r="C19" s="139">
        <v>0.66666666666666663</v>
      </c>
      <c r="D19" s="139">
        <v>0.66666666666666663</v>
      </c>
      <c r="E19" s="139">
        <v>0.66666666666666663</v>
      </c>
      <c r="F19" s="139">
        <v>0.66666666666666663</v>
      </c>
      <c r="G19" s="139">
        <v>0.66666666666666663</v>
      </c>
      <c r="H19" s="139">
        <v>0.66666666666666663</v>
      </c>
      <c r="I19" s="139">
        <v>0.69696969696969702</v>
      </c>
      <c r="J19" s="139">
        <v>0.63636363636363635</v>
      </c>
      <c r="K19" s="139">
        <v>0.64516129032258063</v>
      </c>
      <c r="L19" s="139">
        <v>0.64516129032258063</v>
      </c>
      <c r="M19" s="139">
        <v>0.67741935483870963</v>
      </c>
      <c r="N19" s="139">
        <v>0.9038854805725971</v>
      </c>
      <c r="O19" s="140">
        <v>0.66923076923076918</v>
      </c>
      <c r="P19" s="136"/>
      <c r="Q19" s="136"/>
      <c r="R19" s="136"/>
    </row>
    <row r="20" spans="1:18" s="134" customFormat="1" ht="14.25" customHeight="1">
      <c r="A20" s="138" t="s">
        <v>366</v>
      </c>
      <c r="B20" s="139">
        <v>0.56000000000000005</v>
      </c>
      <c r="C20" s="139">
        <v>0.44</v>
      </c>
      <c r="D20" s="139">
        <v>0.4</v>
      </c>
      <c r="E20" s="139">
        <v>0.44</v>
      </c>
      <c r="F20" s="139">
        <v>0.64</v>
      </c>
      <c r="G20" s="139">
        <v>0.76</v>
      </c>
      <c r="H20" s="139">
        <v>0.8</v>
      </c>
      <c r="I20" s="139">
        <v>0.84</v>
      </c>
      <c r="J20" s="139">
        <v>0.68</v>
      </c>
      <c r="K20" s="139">
        <v>0.64</v>
      </c>
      <c r="L20" s="139">
        <v>0.72</v>
      </c>
      <c r="M20" s="139">
        <v>0.88</v>
      </c>
      <c r="N20" s="139">
        <v>0.68541666666666667</v>
      </c>
      <c r="O20" s="140">
        <v>0.65</v>
      </c>
      <c r="P20" s="136"/>
      <c r="Q20" s="136"/>
      <c r="R20" s="136"/>
    </row>
    <row r="21" spans="1:18" s="134" customFormat="1" ht="14.25" customHeight="1">
      <c r="A21" s="138" t="s">
        <v>367</v>
      </c>
      <c r="B21" s="139">
        <v>0.875</v>
      </c>
      <c r="C21" s="139">
        <v>0.67500000000000004</v>
      </c>
      <c r="D21" s="139">
        <v>0.75</v>
      </c>
      <c r="E21" s="139">
        <v>0.57499999999999996</v>
      </c>
      <c r="F21" s="139">
        <v>0.52500000000000002</v>
      </c>
      <c r="G21" s="139">
        <v>0.6</v>
      </c>
      <c r="H21" s="139">
        <v>0.625</v>
      </c>
      <c r="I21" s="139">
        <v>0.75</v>
      </c>
      <c r="J21" s="139">
        <v>0.55000000000000004</v>
      </c>
      <c r="K21" s="139">
        <v>0.77500000000000002</v>
      </c>
      <c r="L21" s="139">
        <v>0.72499999999999998</v>
      </c>
      <c r="M21" s="139">
        <v>0.75</v>
      </c>
      <c r="N21" s="139">
        <v>0.68125000000000002</v>
      </c>
      <c r="O21" s="140">
        <v>0.68125000000000002</v>
      </c>
      <c r="P21" s="136"/>
      <c r="Q21" s="136"/>
      <c r="R21" s="136"/>
    </row>
    <row r="22" spans="1:18" s="134" customFormat="1" ht="14.25" customHeight="1">
      <c r="A22" s="138" t="s">
        <v>368</v>
      </c>
      <c r="B22" s="139">
        <v>0.69230769230769229</v>
      </c>
      <c r="C22" s="139">
        <v>1.0769230769230769</v>
      </c>
      <c r="D22" s="139">
        <v>0.84615384615384615</v>
      </c>
      <c r="E22" s="139">
        <v>0.73076923076923073</v>
      </c>
      <c r="F22" s="139">
        <v>0.84615384615384615</v>
      </c>
      <c r="G22" s="139">
        <v>0.75</v>
      </c>
      <c r="H22" s="139">
        <v>0.75</v>
      </c>
      <c r="I22" s="139">
        <v>0.76923076923076927</v>
      </c>
      <c r="J22" s="139">
        <v>0.92307692307692313</v>
      </c>
      <c r="K22" s="139">
        <v>0.86538461538461542</v>
      </c>
      <c r="L22" s="139">
        <v>0.98076923076923073</v>
      </c>
      <c r="M22" s="139">
        <v>1</v>
      </c>
      <c r="N22" s="139">
        <v>0.85256410256410253</v>
      </c>
      <c r="O22" s="140">
        <v>0.85256410256410253</v>
      </c>
      <c r="P22" s="136"/>
      <c r="Q22" s="136"/>
      <c r="R22" s="136"/>
    </row>
    <row r="23" spans="1:18" s="134" customFormat="1" ht="14.25" customHeight="1">
      <c r="A23" s="138" t="s">
        <v>369</v>
      </c>
      <c r="B23" s="139">
        <v>1.1428571428571428</v>
      </c>
      <c r="C23" s="139">
        <v>0.6428571428571429</v>
      </c>
      <c r="D23" s="139">
        <v>0.7142857142857143</v>
      </c>
      <c r="E23" s="139">
        <v>0.7142857142857143</v>
      </c>
      <c r="F23" s="139">
        <v>0.7857142857142857</v>
      </c>
      <c r="G23" s="139">
        <v>1</v>
      </c>
      <c r="H23" s="139">
        <v>0.7857142857142857</v>
      </c>
      <c r="I23" s="139">
        <v>1</v>
      </c>
      <c r="J23" s="139">
        <v>0.8571428571428571</v>
      </c>
      <c r="K23" s="139">
        <v>0.5714285714285714</v>
      </c>
      <c r="L23" s="139">
        <v>0.8571428571428571</v>
      </c>
      <c r="M23" s="139">
        <v>0.7142857142857143</v>
      </c>
      <c r="N23" s="139">
        <v>0.93627450980392157</v>
      </c>
      <c r="O23" s="140">
        <v>0.81547619047619047</v>
      </c>
      <c r="P23" s="136"/>
      <c r="Q23" s="136"/>
      <c r="R23" s="136"/>
    </row>
    <row r="24" spans="1:18" s="134" customFormat="1" ht="14.25" customHeight="1">
      <c r="A24" s="138" t="s">
        <v>75</v>
      </c>
      <c r="B24" s="139">
        <v>0.92307692307692313</v>
      </c>
      <c r="C24" s="139">
        <v>0.92307692307692313</v>
      </c>
      <c r="D24" s="139">
        <v>0.92307692307692313</v>
      </c>
      <c r="E24" s="139">
        <v>0.84615384615384615</v>
      </c>
      <c r="F24" s="139">
        <v>0.69230769230769229</v>
      </c>
      <c r="G24" s="139">
        <v>0.69230769230769229</v>
      </c>
      <c r="H24" s="139">
        <v>0.61538461538461542</v>
      </c>
      <c r="I24" s="139">
        <v>0.61538461538461542</v>
      </c>
      <c r="J24" s="139">
        <v>0.61538461538461542</v>
      </c>
      <c r="K24" s="139">
        <v>0.53846153846153844</v>
      </c>
      <c r="L24" s="139">
        <v>0.69230769230769229</v>
      </c>
      <c r="M24" s="139">
        <v>0.69230769230769229</v>
      </c>
      <c r="N24" s="139">
        <v>0.92307692307692313</v>
      </c>
      <c r="O24" s="140">
        <v>0.73076923076923073</v>
      </c>
      <c r="P24" s="136"/>
      <c r="Q24" s="136"/>
      <c r="R24" s="136"/>
    </row>
    <row r="25" spans="1:18" s="134" customFormat="1" ht="14.25" customHeight="1">
      <c r="A25" s="138" t="s">
        <v>76</v>
      </c>
      <c r="B25" s="139">
        <v>1</v>
      </c>
      <c r="C25" s="139">
        <v>1</v>
      </c>
      <c r="D25" s="139">
        <v>1</v>
      </c>
      <c r="E25" s="139">
        <v>1</v>
      </c>
      <c r="F25" s="139">
        <v>1</v>
      </c>
      <c r="G25" s="139">
        <v>0.875</v>
      </c>
      <c r="H25" s="139">
        <v>0.875</v>
      </c>
      <c r="I25" s="139">
        <v>0.875</v>
      </c>
      <c r="J25" s="139">
        <v>0.875</v>
      </c>
      <c r="K25" s="139">
        <v>0.875</v>
      </c>
      <c r="L25" s="139">
        <v>0.875</v>
      </c>
      <c r="M25" s="139">
        <v>0.875</v>
      </c>
      <c r="N25" s="139">
        <v>0.92708333333333337</v>
      </c>
      <c r="O25" s="140">
        <v>0.92708333333333337</v>
      </c>
      <c r="P25" s="136"/>
      <c r="Q25" s="136"/>
      <c r="R25" s="136"/>
    </row>
    <row r="26" spans="1:18" s="134" customFormat="1" ht="14.25" customHeight="1">
      <c r="A26" s="138" t="s">
        <v>77</v>
      </c>
      <c r="B26" s="139">
        <v>1</v>
      </c>
      <c r="C26" s="139">
        <v>1</v>
      </c>
      <c r="D26" s="139">
        <v>1</v>
      </c>
      <c r="E26" s="139">
        <v>1</v>
      </c>
      <c r="F26" s="139">
        <v>1</v>
      </c>
      <c r="G26" s="139">
        <v>1</v>
      </c>
      <c r="H26" s="139">
        <v>1</v>
      </c>
      <c r="I26" s="139">
        <v>1</v>
      </c>
      <c r="J26" s="139">
        <v>1</v>
      </c>
      <c r="K26" s="139">
        <v>1</v>
      </c>
      <c r="L26" s="139">
        <v>0.75</v>
      </c>
      <c r="M26" s="139">
        <v>0.75</v>
      </c>
      <c r="N26" s="139">
        <v>0.60416666666666663</v>
      </c>
      <c r="O26" s="140">
        <v>0.95833333333333337</v>
      </c>
      <c r="P26" s="136"/>
      <c r="Q26" s="136"/>
      <c r="R26" s="136"/>
    </row>
    <row r="27" spans="1:18" s="134" customFormat="1" ht="14.25" customHeight="1">
      <c r="A27" s="138" t="s">
        <v>370</v>
      </c>
      <c r="B27" s="139">
        <v>0.88888888888888884</v>
      </c>
      <c r="C27" s="139">
        <v>0.88888888888888884</v>
      </c>
      <c r="D27" s="139">
        <v>0.97222222222222221</v>
      </c>
      <c r="E27" s="139">
        <v>0.83333333333333337</v>
      </c>
      <c r="F27" s="139">
        <v>0.69444444444444442</v>
      </c>
      <c r="G27" s="139">
        <v>0.63888888888888884</v>
      </c>
      <c r="H27" s="139">
        <v>0.66666666666666663</v>
      </c>
      <c r="I27" s="139">
        <v>0.63888888888888884</v>
      </c>
      <c r="J27" s="139">
        <v>0.52777777777777779</v>
      </c>
      <c r="K27" s="139">
        <v>0.75</v>
      </c>
      <c r="L27" s="139">
        <v>0.91666666666666663</v>
      </c>
      <c r="M27" s="139">
        <v>0.80555555555555558</v>
      </c>
      <c r="N27" s="139">
        <v>0.76851851851851849</v>
      </c>
      <c r="O27" s="140">
        <v>0.76851851851851849</v>
      </c>
      <c r="P27" s="136"/>
      <c r="Q27" s="136"/>
      <c r="R27" s="136"/>
    </row>
    <row r="28" spans="1:18" s="134" customFormat="1" ht="14.25" customHeight="1">
      <c r="A28" s="138" t="s">
        <v>371</v>
      </c>
      <c r="B28" s="139">
        <v>2.5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>
        <v>0.20833333333333334</v>
      </c>
      <c r="O28" s="140">
        <v>0.20833333333333334</v>
      </c>
      <c r="P28" s="136"/>
      <c r="Q28" s="136"/>
      <c r="R28" s="136"/>
    </row>
    <row r="29" spans="1:18" s="134" customFormat="1" ht="14.25" customHeight="1">
      <c r="A29" s="138" t="s">
        <v>281</v>
      </c>
      <c r="B29" s="139">
        <v>0.8</v>
      </c>
      <c r="C29" s="139">
        <v>0.6</v>
      </c>
      <c r="D29" s="139">
        <v>0.65</v>
      </c>
      <c r="E29" s="139">
        <v>0.75</v>
      </c>
      <c r="F29" s="139">
        <v>0.75</v>
      </c>
      <c r="G29" s="139">
        <v>0.7</v>
      </c>
      <c r="H29" s="139">
        <v>0.75</v>
      </c>
      <c r="I29" s="139">
        <v>0.6</v>
      </c>
      <c r="J29" s="139">
        <v>0.65</v>
      </c>
      <c r="K29" s="139">
        <v>0.75</v>
      </c>
      <c r="L29" s="139">
        <v>0.75</v>
      </c>
      <c r="M29" s="139">
        <v>0.7</v>
      </c>
      <c r="N29" s="139">
        <v>1.0173611111111112</v>
      </c>
      <c r="O29" s="140">
        <v>0.70416666666666672</v>
      </c>
      <c r="P29" s="136"/>
      <c r="Q29" s="136"/>
      <c r="R29" s="136"/>
    </row>
    <row r="30" spans="1:18" s="134" customFormat="1" ht="14.25" customHeight="1">
      <c r="A30" s="138" t="s">
        <v>282</v>
      </c>
      <c r="B30" s="139">
        <v>0.91176470588235292</v>
      </c>
      <c r="C30" s="139">
        <v>0.94117647058823528</v>
      </c>
      <c r="D30" s="139">
        <v>0.94117647058823528</v>
      </c>
      <c r="E30" s="139">
        <v>0.94117647058823528</v>
      </c>
      <c r="F30" s="139">
        <v>0.88235294117647056</v>
      </c>
      <c r="G30" s="139">
        <v>0.88235294117647056</v>
      </c>
      <c r="H30" s="139">
        <v>0.8529411764705882</v>
      </c>
      <c r="I30" s="139">
        <v>0.88235294117647056</v>
      </c>
      <c r="J30" s="139">
        <v>0.8529411764705882</v>
      </c>
      <c r="K30" s="139">
        <v>0.88235294117647056</v>
      </c>
      <c r="L30" s="139">
        <v>0.91176470588235292</v>
      </c>
      <c r="M30" s="139">
        <v>0.8529411764705882</v>
      </c>
      <c r="N30" s="139">
        <v>1.08</v>
      </c>
      <c r="O30" s="140">
        <v>0.89460784313725494</v>
      </c>
      <c r="P30" s="136"/>
      <c r="Q30" s="136"/>
      <c r="R30" s="136"/>
    </row>
    <row r="31" spans="1:18" s="134" customFormat="1" ht="14.25" customHeight="1">
      <c r="A31" s="138" t="s">
        <v>372</v>
      </c>
      <c r="B31" s="139">
        <v>1</v>
      </c>
      <c r="C31" s="139">
        <v>1</v>
      </c>
      <c r="D31" s="139">
        <v>1</v>
      </c>
      <c r="E31" s="139">
        <v>1</v>
      </c>
      <c r="F31" s="139">
        <v>0.5</v>
      </c>
      <c r="G31" s="139">
        <v>1</v>
      </c>
      <c r="H31" s="139">
        <v>1</v>
      </c>
      <c r="I31" s="139">
        <v>1</v>
      </c>
      <c r="J31" s="139">
        <v>1</v>
      </c>
      <c r="K31" s="139">
        <v>1</v>
      </c>
      <c r="L31" s="139">
        <v>1</v>
      </c>
      <c r="M31" s="139">
        <v>1</v>
      </c>
      <c r="N31" s="139">
        <v>0.78125</v>
      </c>
      <c r="O31" s="140">
        <v>0.95833333333333337</v>
      </c>
      <c r="P31" s="136"/>
      <c r="Q31" s="136"/>
      <c r="R31" s="136"/>
    </row>
    <row r="32" spans="1:18" s="134" customFormat="1" ht="14.25" customHeight="1">
      <c r="A32" s="138" t="s">
        <v>373</v>
      </c>
      <c r="B32" s="139">
        <v>0.75</v>
      </c>
      <c r="C32" s="139">
        <v>0.5625</v>
      </c>
      <c r="D32" s="139">
        <v>0.625</v>
      </c>
      <c r="E32" s="139">
        <v>0.8125</v>
      </c>
      <c r="F32" s="139">
        <v>0.5</v>
      </c>
      <c r="G32" s="139">
        <v>0.5625</v>
      </c>
      <c r="H32" s="139">
        <v>0.8125</v>
      </c>
      <c r="I32" s="139">
        <v>0.875</v>
      </c>
      <c r="J32" s="139">
        <v>0.875</v>
      </c>
      <c r="K32" s="139">
        <v>0.875</v>
      </c>
      <c r="L32" s="139">
        <v>1</v>
      </c>
      <c r="M32" s="139">
        <v>0.8125</v>
      </c>
      <c r="N32" s="139">
        <v>0.70238095238095233</v>
      </c>
      <c r="O32" s="140">
        <v>0.75520833333333337</v>
      </c>
      <c r="P32" s="136"/>
      <c r="Q32" s="136"/>
      <c r="R32" s="136"/>
    </row>
    <row r="33" spans="1:18" s="134" customFormat="1" ht="14.25" customHeight="1">
      <c r="A33" s="138" t="s">
        <v>374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3.5833333333333335</v>
      </c>
      <c r="O33" s="140"/>
      <c r="P33" s="136"/>
      <c r="Q33" s="136"/>
      <c r="R33" s="136"/>
    </row>
    <row r="34" spans="1:18" s="134" customFormat="1" ht="14.25" customHeight="1">
      <c r="A34" s="138" t="s">
        <v>78</v>
      </c>
      <c r="B34" s="139">
        <v>0.93333333333333335</v>
      </c>
      <c r="C34" s="139">
        <v>0.93333333333333335</v>
      </c>
      <c r="D34" s="139">
        <v>0.93333333333333335</v>
      </c>
      <c r="E34" s="139">
        <v>0.93333333333333335</v>
      </c>
      <c r="F34" s="139">
        <v>0.8666666666666667</v>
      </c>
      <c r="G34" s="139">
        <v>0.93333333333333335</v>
      </c>
      <c r="H34" s="139">
        <v>0.93333333333333335</v>
      </c>
      <c r="I34" s="139">
        <v>0.93333333333333335</v>
      </c>
      <c r="J34" s="139">
        <v>0.93333333333333335</v>
      </c>
      <c r="K34" s="139">
        <v>0.93333333333333335</v>
      </c>
      <c r="L34" s="139">
        <v>0.93333333333333335</v>
      </c>
      <c r="M34" s="139">
        <v>0.93333333333333335</v>
      </c>
      <c r="N34" s="139">
        <v>0.93627450980392157</v>
      </c>
      <c r="O34" s="140">
        <v>0.92777777777777781</v>
      </c>
      <c r="P34" s="136"/>
      <c r="Q34" s="136"/>
      <c r="R34" s="136"/>
    </row>
    <row r="35" spans="1:18" s="134" customFormat="1" ht="14.25" customHeight="1">
      <c r="A35" s="138" t="s">
        <v>375</v>
      </c>
      <c r="B35" s="139">
        <v>0.76470588235294112</v>
      </c>
      <c r="C35" s="139">
        <v>0.52941176470588236</v>
      </c>
      <c r="D35" s="139">
        <v>0.6470588235294118</v>
      </c>
      <c r="E35" s="139">
        <v>0.82352941176470584</v>
      </c>
      <c r="F35" s="139">
        <v>0.79411764705882348</v>
      </c>
      <c r="G35" s="139">
        <v>0.6470588235294118</v>
      </c>
      <c r="H35" s="139">
        <v>0.6470588235294118</v>
      </c>
      <c r="I35" s="139">
        <v>0.67647058823529416</v>
      </c>
      <c r="J35" s="139">
        <v>0.70588235294117652</v>
      </c>
      <c r="K35" s="139">
        <v>0.8529411764705882</v>
      </c>
      <c r="L35" s="139">
        <v>0.67647058823529416</v>
      </c>
      <c r="M35" s="139">
        <v>0.79411764705882348</v>
      </c>
      <c r="N35" s="139">
        <v>0.94819819819819817</v>
      </c>
      <c r="O35" s="140">
        <v>0.71323529411764708</v>
      </c>
      <c r="P35" s="136"/>
      <c r="Q35" s="136"/>
      <c r="R35" s="136"/>
    </row>
    <row r="36" spans="1:18" s="134" customFormat="1" ht="14.25" customHeight="1">
      <c r="A36" s="138" t="s">
        <v>285</v>
      </c>
      <c r="B36" s="139">
        <v>1.0454545454545454</v>
      </c>
      <c r="C36" s="139">
        <v>1.0454545454545454</v>
      </c>
      <c r="D36" s="139">
        <v>0.95454545454545459</v>
      </c>
      <c r="E36" s="139">
        <v>0.90909090909090906</v>
      </c>
      <c r="F36" s="139">
        <v>1</v>
      </c>
      <c r="G36" s="139">
        <v>1</v>
      </c>
      <c r="H36" s="139">
        <v>0.95454545454545459</v>
      </c>
      <c r="I36" s="139">
        <v>0.86363636363636365</v>
      </c>
      <c r="J36" s="139">
        <v>0.86363636363636365</v>
      </c>
      <c r="K36" s="139">
        <v>0.95454545454545459</v>
      </c>
      <c r="L36" s="139">
        <v>0.86363636363636365</v>
      </c>
      <c r="M36" s="139">
        <v>0.95454545454545459</v>
      </c>
      <c r="N36" s="139">
        <v>0.92333333333333334</v>
      </c>
      <c r="O36" s="140">
        <v>0.9507575757575758</v>
      </c>
      <c r="P36" s="136"/>
      <c r="Q36" s="136"/>
      <c r="R36" s="136"/>
    </row>
    <row r="37" spans="1:18" s="134" customFormat="1" ht="14.25" customHeight="1">
      <c r="A37" s="138" t="s">
        <v>376</v>
      </c>
      <c r="B37" s="139">
        <v>0.47826086956521741</v>
      </c>
      <c r="C37" s="139">
        <v>0.56521739130434778</v>
      </c>
      <c r="D37" s="139">
        <v>0.47826086956521741</v>
      </c>
      <c r="E37" s="139">
        <v>0.65217391304347827</v>
      </c>
      <c r="F37" s="139">
        <v>0.56521739130434778</v>
      </c>
      <c r="G37" s="139">
        <v>0.34782608695652173</v>
      </c>
      <c r="H37" s="139">
        <v>0.52173913043478259</v>
      </c>
      <c r="I37" s="139">
        <v>0.30434782608695654</v>
      </c>
      <c r="J37" s="139">
        <v>0.52173913043478259</v>
      </c>
      <c r="K37" s="139">
        <v>0.34782608695652173</v>
      </c>
      <c r="L37" s="139">
        <v>0.60869565217391308</v>
      </c>
      <c r="M37" s="139">
        <v>0.65217391304347827</v>
      </c>
      <c r="N37" s="139">
        <v>0.59294871794871795</v>
      </c>
      <c r="O37" s="140">
        <v>0.50362318840579712</v>
      </c>
      <c r="P37" s="136"/>
      <c r="Q37" s="136"/>
      <c r="R37" s="136"/>
    </row>
    <row r="38" spans="1:18" s="134" customFormat="1" ht="14.25" customHeight="1">
      <c r="A38" s="138" t="s">
        <v>377</v>
      </c>
      <c r="B38" s="139">
        <v>0.4</v>
      </c>
      <c r="C38" s="139">
        <v>0.7</v>
      </c>
      <c r="D38" s="139">
        <v>0.5</v>
      </c>
      <c r="E38" s="139">
        <v>0.6</v>
      </c>
      <c r="F38" s="139">
        <v>0.8</v>
      </c>
      <c r="G38" s="139">
        <v>0.8</v>
      </c>
      <c r="H38" s="139">
        <v>0.4</v>
      </c>
      <c r="I38" s="139">
        <v>0.8</v>
      </c>
      <c r="J38" s="139">
        <v>0.5</v>
      </c>
      <c r="K38" s="139">
        <v>0.5</v>
      </c>
      <c r="L38" s="139">
        <v>0.3</v>
      </c>
      <c r="M38" s="139">
        <v>0.4</v>
      </c>
      <c r="N38" s="139">
        <v>0.84090909090909094</v>
      </c>
      <c r="O38" s="140">
        <v>0.55833333333333335</v>
      </c>
      <c r="P38" s="136"/>
      <c r="Q38" s="136"/>
      <c r="R38" s="136"/>
    </row>
    <row r="39" spans="1:18" s="134" customFormat="1" ht="14.25" customHeight="1">
      <c r="A39" s="138" t="s">
        <v>287</v>
      </c>
      <c r="B39" s="139">
        <v>0.875</v>
      </c>
      <c r="C39" s="139">
        <v>0.875</v>
      </c>
      <c r="D39" s="139">
        <v>0.875</v>
      </c>
      <c r="E39" s="139">
        <v>0.875</v>
      </c>
      <c r="F39" s="139">
        <v>0.875</v>
      </c>
      <c r="G39" s="139">
        <v>0.875</v>
      </c>
      <c r="H39" s="139">
        <v>0.75</v>
      </c>
      <c r="I39" s="139">
        <v>0.6875</v>
      </c>
      <c r="J39" s="139">
        <v>0.6875</v>
      </c>
      <c r="K39" s="139">
        <v>0.6875</v>
      </c>
      <c r="L39" s="139">
        <v>0.75</v>
      </c>
      <c r="M39" s="139">
        <v>0.75</v>
      </c>
      <c r="N39" s="139">
        <v>0.76388888888888884</v>
      </c>
      <c r="O39" s="140">
        <v>0.796875</v>
      </c>
      <c r="P39" s="136"/>
      <c r="Q39" s="136"/>
      <c r="R39" s="136"/>
    </row>
    <row r="40" spans="1:18" s="134" customFormat="1" ht="14.25" customHeight="1">
      <c r="A40" s="138" t="s">
        <v>378</v>
      </c>
      <c r="B40" s="139">
        <v>1.125</v>
      </c>
      <c r="C40" s="139">
        <v>1.125</v>
      </c>
      <c r="D40" s="139">
        <v>1.125</v>
      </c>
      <c r="E40" s="139">
        <v>1</v>
      </c>
      <c r="F40" s="139">
        <v>1</v>
      </c>
      <c r="G40" s="139">
        <v>1.125</v>
      </c>
      <c r="H40" s="139">
        <v>1.125</v>
      </c>
      <c r="I40" s="139">
        <v>1.125</v>
      </c>
      <c r="J40" s="139">
        <v>1.125</v>
      </c>
      <c r="K40" s="139">
        <v>1.125</v>
      </c>
      <c r="L40" s="139">
        <v>1.125</v>
      </c>
      <c r="M40" s="139">
        <v>1.125</v>
      </c>
      <c r="N40" s="139">
        <v>1.1041666666666667</v>
      </c>
      <c r="O40" s="140">
        <v>1.1041666666666667</v>
      </c>
      <c r="P40" s="136"/>
      <c r="Q40" s="136"/>
      <c r="R40" s="136"/>
    </row>
    <row r="41" spans="1:18" s="134" customFormat="1" ht="14.25" customHeight="1">
      <c r="A41" s="138" t="s">
        <v>379</v>
      </c>
      <c r="B41" s="139">
        <v>0.83333333333333337</v>
      </c>
      <c r="C41" s="139">
        <v>0.66666666666666663</v>
      </c>
      <c r="D41" s="139">
        <v>0.83333333333333337</v>
      </c>
      <c r="E41" s="139">
        <v>0.5</v>
      </c>
      <c r="F41" s="139">
        <v>1</v>
      </c>
      <c r="G41" s="139">
        <v>0.66666666666666663</v>
      </c>
      <c r="H41" s="139">
        <v>1</v>
      </c>
      <c r="I41" s="139">
        <v>0.83333333333333337</v>
      </c>
      <c r="J41" s="139">
        <v>0.66666666666666663</v>
      </c>
      <c r="K41" s="139">
        <v>0.83333333333333337</v>
      </c>
      <c r="L41" s="139">
        <v>0.66666666666666663</v>
      </c>
      <c r="M41" s="139">
        <v>0.83333333333333337</v>
      </c>
      <c r="N41" s="139">
        <v>0.77777777777777779</v>
      </c>
      <c r="O41" s="140">
        <v>0.77777777777777779</v>
      </c>
      <c r="P41" s="136"/>
      <c r="Q41" s="136"/>
      <c r="R41" s="136"/>
    </row>
    <row r="42" spans="1:18" s="134" customFormat="1" ht="14.25" customHeight="1">
      <c r="A42" s="138" t="s">
        <v>79</v>
      </c>
      <c r="B42" s="139">
        <v>0.88888888888888884</v>
      </c>
      <c r="C42" s="139">
        <v>0.88888888888888884</v>
      </c>
      <c r="D42" s="139">
        <v>0.88888888888888884</v>
      </c>
      <c r="E42" s="139">
        <v>1</v>
      </c>
      <c r="F42" s="139">
        <v>1</v>
      </c>
      <c r="G42" s="139">
        <v>1</v>
      </c>
      <c r="H42" s="139">
        <v>1</v>
      </c>
      <c r="I42" s="139">
        <v>1</v>
      </c>
      <c r="J42" s="139">
        <v>1</v>
      </c>
      <c r="K42" s="139">
        <v>1</v>
      </c>
      <c r="L42" s="139">
        <v>1</v>
      </c>
      <c r="M42" s="139">
        <v>0.88888888888888884</v>
      </c>
      <c r="N42" s="139">
        <v>0.94308943089430897</v>
      </c>
      <c r="O42" s="140">
        <v>0.96296296296296291</v>
      </c>
      <c r="P42" s="136"/>
      <c r="Q42" s="136"/>
      <c r="R42" s="136"/>
    </row>
    <row r="43" spans="1:18" s="134" customFormat="1" ht="14.25" customHeight="1">
      <c r="A43" s="138" t="s">
        <v>80</v>
      </c>
      <c r="B43" s="139">
        <v>0.875</v>
      </c>
      <c r="C43" s="139">
        <v>0.875</v>
      </c>
      <c r="D43" s="139">
        <v>0.875</v>
      </c>
      <c r="E43" s="139">
        <v>0.875</v>
      </c>
      <c r="F43" s="139">
        <v>0.875</v>
      </c>
      <c r="G43" s="139">
        <v>0.75</v>
      </c>
      <c r="H43" s="139">
        <v>0.75</v>
      </c>
      <c r="I43" s="139">
        <v>0.75</v>
      </c>
      <c r="J43" s="139">
        <v>0.875</v>
      </c>
      <c r="K43" s="139">
        <v>1</v>
      </c>
      <c r="L43" s="139">
        <v>1</v>
      </c>
      <c r="M43" s="139">
        <v>0.8571428571428571</v>
      </c>
      <c r="N43" s="139">
        <v>0.978494623655914</v>
      </c>
      <c r="O43" s="140">
        <v>0.86021505376344087</v>
      </c>
      <c r="P43" s="136"/>
      <c r="Q43" s="136"/>
      <c r="R43" s="136"/>
    </row>
    <row r="44" spans="1:18" s="134" customFormat="1" ht="14.25" customHeight="1">
      <c r="A44" s="138" t="s">
        <v>380</v>
      </c>
      <c r="B44" s="139">
        <v>0.33333333333333331</v>
      </c>
      <c r="C44" s="139">
        <v>0.33333333333333331</v>
      </c>
      <c r="D44" s="139"/>
      <c r="E44" s="139"/>
      <c r="F44" s="139">
        <v>0.33333333333333331</v>
      </c>
      <c r="G44" s="139">
        <v>0.33333333333333331</v>
      </c>
      <c r="H44" s="139">
        <v>0.33333333333333331</v>
      </c>
      <c r="I44" s="139">
        <v>0.66666666666666663</v>
      </c>
      <c r="J44" s="139">
        <v>0.33333333333333331</v>
      </c>
      <c r="K44" s="139">
        <v>0.33333333333333331</v>
      </c>
      <c r="L44" s="139"/>
      <c r="M44" s="139">
        <v>0.33333333333333331</v>
      </c>
      <c r="N44" s="139">
        <v>0.27777777777777779</v>
      </c>
      <c r="O44" s="140">
        <v>0.27777777777777779</v>
      </c>
      <c r="P44" s="136"/>
      <c r="Q44" s="136"/>
      <c r="R44" s="136"/>
    </row>
    <row r="45" spans="1:18" s="134" customFormat="1" ht="14.25" customHeight="1">
      <c r="A45" s="138" t="s">
        <v>381</v>
      </c>
      <c r="B45" s="139">
        <v>0.1</v>
      </c>
      <c r="C45" s="139">
        <v>0.1</v>
      </c>
      <c r="D45" s="139">
        <v>0.1</v>
      </c>
      <c r="E45" s="139">
        <v>0.1</v>
      </c>
      <c r="F45" s="139"/>
      <c r="G45" s="139"/>
      <c r="H45" s="139"/>
      <c r="I45" s="139"/>
      <c r="J45" s="139"/>
      <c r="K45" s="139"/>
      <c r="L45" s="139"/>
      <c r="M45" s="139"/>
      <c r="N45" s="139">
        <v>6.3492063492063489E-2</v>
      </c>
      <c r="O45" s="140">
        <v>4.4444444444444446E-2</v>
      </c>
      <c r="P45" s="136"/>
      <c r="Q45" s="136"/>
      <c r="R45" s="136"/>
    </row>
    <row r="46" spans="1:18" s="134" customFormat="1" ht="14.25" customHeight="1">
      <c r="A46" s="138" t="s">
        <v>81</v>
      </c>
      <c r="B46" s="139">
        <v>0.98275862068965514</v>
      </c>
      <c r="C46" s="139">
        <v>0.94827586206896552</v>
      </c>
      <c r="D46" s="139">
        <v>0.98275862068965514</v>
      </c>
      <c r="E46" s="139">
        <v>1.0172413793103448</v>
      </c>
      <c r="F46" s="139">
        <v>1</v>
      </c>
      <c r="G46" s="139">
        <v>1.0172413793103448</v>
      </c>
      <c r="H46" s="139">
        <v>1.0172413793103448</v>
      </c>
      <c r="I46" s="139">
        <v>1</v>
      </c>
      <c r="J46" s="139">
        <v>1.0517241379310345</v>
      </c>
      <c r="K46" s="139">
        <v>0.89552238805970152</v>
      </c>
      <c r="L46" s="139">
        <v>0.92537313432835822</v>
      </c>
      <c r="M46" s="139">
        <v>0.97014925373134331</v>
      </c>
      <c r="N46" s="139">
        <v>1.0011614401858304</v>
      </c>
      <c r="O46" s="140">
        <v>0.9820193637621023</v>
      </c>
      <c r="P46" s="136"/>
      <c r="Q46" s="136"/>
      <c r="R46" s="136"/>
    </row>
    <row r="47" spans="1:18" s="134" customFormat="1" ht="14.25" customHeight="1">
      <c r="A47" s="138" t="s">
        <v>382</v>
      </c>
      <c r="B47" s="139">
        <v>0.5714285714285714</v>
      </c>
      <c r="C47" s="139">
        <v>0.7142857142857143</v>
      </c>
      <c r="D47" s="139">
        <v>0.42857142857142855</v>
      </c>
      <c r="E47" s="139">
        <v>0.42857142857142855</v>
      </c>
      <c r="F47" s="139">
        <v>0.5714285714285714</v>
      </c>
      <c r="G47" s="139">
        <v>0.42857142857142855</v>
      </c>
      <c r="H47" s="139">
        <v>0.2857142857142857</v>
      </c>
      <c r="I47" s="139">
        <v>0.8571428571428571</v>
      </c>
      <c r="J47" s="139">
        <v>1</v>
      </c>
      <c r="K47" s="139">
        <v>0.8571428571428571</v>
      </c>
      <c r="L47" s="139">
        <v>0.7142857142857143</v>
      </c>
      <c r="M47" s="139">
        <v>0.7142857142857143</v>
      </c>
      <c r="N47" s="139">
        <v>0.84905660377358494</v>
      </c>
      <c r="O47" s="140">
        <v>0.63095238095238093</v>
      </c>
      <c r="P47" s="136"/>
      <c r="Q47" s="136"/>
      <c r="R47" s="136"/>
    </row>
    <row r="48" spans="1:18" s="134" customFormat="1" ht="14.25" customHeight="1">
      <c r="A48" s="138" t="s">
        <v>383</v>
      </c>
      <c r="B48" s="139">
        <v>0.6</v>
      </c>
      <c r="C48" s="139">
        <v>0.8</v>
      </c>
      <c r="D48" s="139">
        <v>0.8</v>
      </c>
      <c r="E48" s="139">
        <v>0.6</v>
      </c>
      <c r="F48" s="139">
        <v>0.8</v>
      </c>
      <c r="G48" s="139">
        <v>1</v>
      </c>
      <c r="H48" s="139">
        <v>0.6</v>
      </c>
      <c r="I48" s="139">
        <v>0.8</v>
      </c>
      <c r="J48" s="139">
        <v>0.6</v>
      </c>
      <c r="K48" s="139">
        <v>1.2</v>
      </c>
      <c r="L48" s="139">
        <v>1</v>
      </c>
      <c r="M48" s="139">
        <v>0.8</v>
      </c>
      <c r="N48" s="139">
        <v>1.1785714285714286</v>
      </c>
      <c r="O48" s="140">
        <v>0.8</v>
      </c>
      <c r="P48" s="136"/>
      <c r="Q48" s="136"/>
      <c r="R48" s="136"/>
    </row>
    <row r="49" spans="1:18" s="134" customFormat="1" ht="14.25" customHeight="1">
      <c r="A49" s="138" t="s">
        <v>82</v>
      </c>
      <c r="B49" s="139">
        <v>9.6774193548387094E-2</v>
      </c>
      <c r="C49" s="139">
        <v>0.25806451612903225</v>
      </c>
      <c r="D49" s="139">
        <v>0.29032258064516131</v>
      </c>
      <c r="E49" s="139">
        <v>0.29032258064516131</v>
      </c>
      <c r="F49" s="139">
        <v>0.32258064516129031</v>
      </c>
      <c r="G49" s="139">
        <v>0.38709677419354838</v>
      </c>
      <c r="H49" s="139">
        <v>0.41935483870967744</v>
      </c>
      <c r="I49" s="139">
        <v>0.70967741935483875</v>
      </c>
      <c r="J49" s="139">
        <v>0.74193548387096775</v>
      </c>
      <c r="K49" s="139">
        <v>0.77419354838709675</v>
      </c>
      <c r="L49" s="139">
        <v>0.80645161290322576</v>
      </c>
      <c r="M49" s="139">
        <v>0.87096774193548387</v>
      </c>
      <c r="N49" s="139">
        <v>0.37091503267973858</v>
      </c>
      <c r="O49" s="140">
        <v>0.49731182795698925</v>
      </c>
      <c r="P49" s="136"/>
      <c r="Q49" s="136"/>
      <c r="R49" s="136"/>
    </row>
    <row r="50" spans="1:18" s="134" customFormat="1" ht="14.25" customHeight="1">
      <c r="A50" s="138" t="s">
        <v>384</v>
      </c>
      <c r="B50" s="139">
        <v>0.8</v>
      </c>
      <c r="C50" s="139">
        <v>0.7</v>
      </c>
      <c r="D50" s="139">
        <v>1.2</v>
      </c>
      <c r="E50" s="139">
        <v>0.7</v>
      </c>
      <c r="F50" s="139">
        <v>1</v>
      </c>
      <c r="G50" s="139">
        <v>1</v>
      </c>
      <c r="H50" s="139">
        <v>1.5</v>
      </c>
      <c r="I50" s="139">
        <v>1.1000000000000001</v>
      </c>
      <c r="J50" s="139">
        <v>1.3</v>
      </c>
      <c r="K50" s="139">
        <v>1.5</v>
      </c>
      <c r="L50" s="139">
        <v>0.9</v>
      </c>
      <c r="M50" s="139">
        <v>1.2</v>
      </c>
      <c r="N50" s="139">
        <v>0.8125</v>
      </c>
      <c r="O50" s="140">
        <v>1.075</v>
      </c>
      <c r="P50" s="136"/>
      <c r="Q50" s="136"/>
      <c r="R50" s="136"/>
    </row>
    <row r="51" spans="1:18" s="134" customFormat="1" ht="14.25" customHeight="1">
      <c r="A51" s="138" t="s">
        <v>385</v>
      </c>
      <c r="B51" s="139">
        <v>0.83333333333333337</v>
      </c>
      <c r="C51" s="139">
        <v>0.83333333333333337</v>
      </c>
      <c r="D51" s="139">
        <v>0.83333333333333337</v>
      </c>
      <c r="E51" s="139">
        <v>0.83333333333333337</v>
      </c>
      <c r="F51" s="139">
        <v>0.83333333333333337</v>
      </c>
      <c r="G51" s="139">
        <v>0.83333333333333337</v>
      </c>
      <c r="H51" s="139">
        <v>1</v>
      </c>
      <c r="I51" s="139">
        <v>0.83333333333333337</v>
      </c>
      <c r="J51" s="139">
        <v>1</v>
      </c>
      <c r="K51" s="139">
        <v>0.33333333333333331</v>
      </c>
      <c r="L51" s="139">
        <v>0.83333333333333337</v>
      </c>
      <c r="M51" s="139">
        <v>0.5</v>
      </c>
      <c r="N51" s="139">
        <v>0.57638888888888884</v>
      </c>
      <c r="O51" s="140">
        <v>0.79166666666666663</v>
      </c>
      <c r="P51" s="136"/>
      <c r="Q51" s="136"/>
      <c r="R51" s="136"/>
    </row>
    <row r="52" spans="1:18" s="134" customFormat="1" ht="14.25" customHeight="1">
      <c r="A52" s="138" t="s">
        <v>83</v>
      </c>
      <c r="B52" s="139">
        <v>1</v>
      </c>
      <c r="C52" s="139">
        <v>1</v>
      </c>
      <c r="D52" s="139">
        <v>1</v>
      </c>
      <c r="E52" s="139">
        <v>1.1000000000000001</v>
      </c>
      <c r="F52" s="139">
        <v>1</v>
      </c>
      <c r="G52" s="139">
        <v>0.9</v>
      </c>
      <c r="H52" s="139">
        <v>1</v>
      </c>
      <c r="I52" s="139">
        <v>1.1000000000000001</v>
      </c>
      <c r="J52" s="139">
        <v>1.1000000000000001</v>
      </c>
      <c r="K52" s="139">
        <v>0.9</v>
      </c>
      <c r="L52" s="139">
        <v>0.8</v>
      </c>
      <c r="M52" s="139">
        <v>0.9</v>
      </c>
      <c r="N52" s="139">
        <v>0.87962962962962965</v>
      </c>
      <c r="O52" s="140">
        <v>0.98333333333333328</v>
      </c>
      <c r="P52" s="136"/>
      <c r="Q52" s="136"/>
      <c r="R52" s="136"/>
    </row>
    <row r="53" spans="1:18" s="134" customFormat="1" ht="14.25" customHeight="1">
      <c r="A53" s="138" t="s">
        <v>386</v>
      </c>
      <c r="B53" s="139">
        <v>0.94444444444444442</v>
      </c>
      <c r="C53" s="139">
        <v>1.1111111111111112</v>
      </c>
      <c r="D53" s="139">
        <v>0.94444444444444442</v>
      </c>
      <c r="E53" s="139">
        <v>0.77777777777777779</v>
      </c>
      <c r="F53" s="139">
        <v>0.94444444444444442</v>
      </c>
      <c r="G53" s="139">
        <v>0.88888888888888884</v>
      </c>
      <c r="H53" s="139">
        <v>0.94444444444444442</v>
      </c>
      <c r="I53" s="139">
        <v>0.94444444444444442</v>
      </c>
      <c r="J53" s="139">
        <v>0.83333333333333337</v>
      </c>
      <c r="K53" s="139">
        <v>1.0555555555555556</v>
      </c>
      <c r="L53" s="139">
        <v>0.94444444444444442</v>
      </c>
      <c r="M53" s="139">
        <v>0.66666666666666663</v>
      </c>
      <c r="N53" s="139">
        <v>0.91666666666666663</v>
      </c>
      <c r="O53" s="140">
        <v>0.91666666666666663</v>
      </c>
      <c r="P53" s="136"/>
      <c r="Q53" s="136"/>
      <c r="R53" s="136"/>
    </row>
    <row r="54" spans="1:18" s="134" customFormat="1" ht="14.25" customHeight="1">
      <c r="A54" s="138" t="s">
        <v>387</v>
      </c>
      <c r="B54" s="139"/>
      <c r="C54" s="139"/>
      <c r="D54" s="139"/>
      <c r="E54" s="139"/>
      <c r="F54" s="139"/>
      <c r="G54" s="139"/>
      <c r="H54" s="139">
        <v>1</v>
      </c>
      <c r="I54" s="139">
        <v>1</v>
      </c>
      <c r="J54" s="139"/>
      <c r="K54" s="139"/>
      <c r="L54" s="139">
        <v>1</v>
      </c>
      <c r="M54" s="139"/>
      <c r="N54" s="139">
        <v>0.33333333333333331</v>
      </c>
      <c r="O54" s="140">
        <v>0.5</v>
      </c>
      <c r="P54" s="136"/>
      <c r="Q54" s="136"/>
      <c r="R54" s="136"/>
    </row>
    <row r="55" spans="1:18" s="134" customFormat="1" ht="14.25" customHeight="1">
      <c r="A55" s="138" t="s">
        <v>294</v>
      </c>
      <c r="B55" s="139">
        <v>0.875</v>
      </c>
      <c r="C55" s="139">
        <v>0.875</v>
      </c>
      <c r="D55" s="139">
        <v>0.875</v>
      </c>
      <c r="E55" s="139">
        <v>0.875</v>
      </c>
      <c r="F55" s="139">
        <v>0.875</v>
      </c>
      <c r="G55" s="139">
        <v>0.875</v>
      </c>
      <c r="H55" s="139">
        <v>0.875</v>
      </c>
      <c r="I55" s="139">
        <v>1</v>
      </c>
      <c r="J55" s="139">
        <v>1</v>
      </c>
      <c r="K55" s="139">
        <v>1</v>
      </c>
      <c r="L55" s="139">
        <v>1</v>
      </c>
      <c r="M55" s="139">
        <v>0.625</v>
      </c>
      <c r="N55" s="139">
        <v>0.89583333333333337</v>
      </c>
      <c r="O55" s="140">
        <v>0.89583333333333337</v>
      </c>
      <c r="P55" s="136"/>
      <c r="Q55" s="136"/>
      <c r="R55" s="136"/>
    </row>
    <row r="56" spans="1:18" s="134" customFormat="1" ht="14.25" customHeight="1">
      <c r="A56" s="138" t="s">
        <v>44</v>
      </c>
      <c r="B56" s="139">
        <v>0.6333333333333333</v>
      </c>
      <c r="C56" s="139">
        <v>0.6</v>
      </c>
      <c r="D56" s="139">
        <v>0.8</v>
      </c>
      <c r="E56" s="139">
        <v>0.7</v>
      </c>
      <c r="F56" s="139">
        <v>0.66666666666666663</v>
      </c>
      <c r="G56" s="139">
        <v>0.8</v>
      </c>
      <c r="H56" s="139">
        <v>0.6</v>
      </c>
      <c r="I56" s="139">
        <v>0.6333333333333333</v>
      </c>
      <c r="J56" s="139">
        <v>0.5</v>
      </c>
      <c r="K56" s="139">
        <v>0.53333333333333333</v>
      </c>
      <c r="L56" s="139">
        <v>0.6333333333333333</v>
      </c>
      <c r="M56" s="139">
        <v>0.6</v>
      </c>
      <c r="N56" s="139">
        <v>0.90625</v>
      </c>
      <c r="O56" s="140">
        <v>0.64166666666666672</v>
      </c>
      <c r="P56" s="136"/>
      <c r="Q56" s="136"/>
      <c r="R56" s="136"/>
    </row>
    <row r="57" spans="1:18" s="134" customFormat="1" ht="14.25" customHeight="1">
      <c r="A57" s="138" t="s">
        <v>84</v>
      </c>
      <c r="B57" s="139">
        <v>0.48571428571428571</v>
      </c>
      <c r="C57" s="139">
        <v>0.45714285714285713</v>
      </c>
      <c r="D57" s="139">
        <v>0.45714285714285713</v>
      </c>
      <c r="E57" s="139">
        <v>0.42857142857142855</v>
      </c>
      <c r="F57" s="139">
        <v>0.42857142857142855</v>
      </c>
      <c r="G57" s="139">
        <v>0.42857142857142855</v>
      </c>
      <c r="H57" s="139">
        <v>0.42857142857142855</v>
      </c>
      <c r="I57" s="139">
        <v>0.42857142857142855</v>
      </c>
      <c r="J57" s="139">
        <v>0.42857142857142855</v>
      </c>
      <c r="K57" s="139">
        <v>0.42857142857142855</v>
      </c>
      <c r="L57" s="139">
        <v>0.42857142857142855</v>
      </c>
      <c r="M57" s="139">
        <v>0.42857142857142855</v>
      </c>
      <c r="N57" s="139">
        <v>0.46226415094339623</v>
      </c>
      <c r="O57" s="140">
        <v>0.43809523809523809</v>
      </c>
      <c r="P57" s="136"/>
      <c r="Q57" s="136"/>
      <c r="R57" s="136"/>
    </row>
    <row r="58" spans="1:18" s="134" customFormat="1" ht="14.25" customHeight="1">
      <c r="A58" s="138" t="s">
        <v>388</v>
      </c>
      <c r="B58" s="139">
        <v>1</v>
      </c>
      <c r="C58" s="139">
        <v>1</v>
      </c>
      <c r="D58" s="139">
        <v>1</v>
      </c>
      <c r="E58" s="139">
        <v>1</v>
      </c>
      <c r="F58" s="139">
        <v>1</v>
      </c>
      <c r="G58" s="139">
        <v>1.25</v>
      </c>
      <c r="H58" s="139">
        <v>1.25</v>
      </c>
      <c r="I58" s="139">
        <v>1.25</v>
      </c>
      <c r="J58" s="139">
        <v>1.25</v>
      </c>
      <c r="K58" s="139">
        <v>1.25</v>
      </c>
      <c r="L58" s="139">
        <v>1.25</v>
      </c>
      <c r="M58" s="139">
        <v>1.25</v>
      </c>
      <c r="N58" s="139">
        <v>1.0052083333333333</v>
      </c>
      <c r="O58" s="140">
        <v>1.1458333333333333</v>
      </c>
      <c r="P58" s="136"/>
      <c r="Q58" s="136"/>
      <c r="R58" s="136"/>
    </row>
    <row r="59" spans="1:18" s="134" customFormat="1" ht="14.25" customHeight="1">
      <c r="A59" s="138" t="s">
        <v>298</v>
      </c>
      <c r="B59" s="139">
        <v>1</v>
      </c>
      <c r="C59" s="139">
        <v>1.3333333333333333</v>
      </c>
      <c r="D59" s="139">
        <v>1</v>
      </c>
      <c r="E59" s="139">
        <v>1.3333333333333333</v>
      </c>
      <c r="F59" s="139">
        <v>1.3333333333333333</v>
      </c>
      <c r="G59" s="139">
        <v>1.6666666666666667</v>
      </c>
      <c r="H59" s="139">
        <v>1.6666666666666667</v>
      </c>
      <c r="I59" s="139">
        <v>1.6666666666666667</v>
      </c>
      <c r="J59" s="139">
        <v>1.6666666666666667</v>
      </c>
      <c r="K59" s="139">
        <v>2</v>
      </c>
      <c r="L59" s="139">
        <v>2</v>
      </c>
      <c r="M59" s="139">
        <v>2</v>
      </c>
      <c r="N59" s="139">
        <v>1.3148148148148149</v>
      </c>
      <c r="O59" s="140">
        <v>1.5555555555555556</v>
      </c>
      <c r="P59" s="136"/>
      <c r="Q59" s="136"/>
      <c r="R59" s="136"/>
    </row>
    <row r="60" spans="1:18" s="134" customFormat="1" ht="14.25" customHeight="1">
      <c r="A60" s="138" t="s">
        <v>389</v>
      </c>
      <c r="B60" s="139">
        <v>1</v>
      </c>
      <c r="C60" s="139">
        <v>0.875</v>
      </c>
      <c r="D60" s="139">
        <v>0.875</v>
      </c>
      <c r="E60" s="139">
        <v>0.875</v>
      </c>
      <c r="F60" s="139">
        <v>0.8125</v>
      </c>
      <c r="G60" s="139">
        <v>0.8125</v>
      </c>
      <c r="H60" s="139">
        <v>0.8125</v>
      </c>
      <c r="I60" s="139">
        <v>0.8125</v>
      </c>
      <c r="J60" s="139">
        <v>0.8125</v>
      </c>
      <c r="K60" s="139">
        <v>0.875</v>
      </c>
      <c r="L60" s="139">
        <v>0.8125</v>
      </c>
      <c r="M60" s="139">
        <v>0.8125</v>
      </c>
      <c r="N60" s="139">
        <v>0.61594202898550721</v>
      </c>
      <c r="O60" s="140">
        <v>0.84895833333333337</v>
      </c>
      <c r="P60" s="136"/>
      <c r="Q60" s="136"/>
      <c r="R60" s="136"/>
    </row>
    <row r="61" spans="1:18" s="134" customFormat="1" ht="14.25" customHeight="1">
      <c r="A61" s="138" t="s">
        <v>299</v>
      </c>
      <c r="B61" s="139">
        <v>0.77777777777777779</v>
      </c>
      <c r="C61" s="139">
        <v>0.66666666666666663</v>
      </c>
      <c r="D61" s="139">
        <v>0.77777777777777779</v>
      </c>
      <c r="E61" s="139">
        <v>0.66666666666666663</v>
      </c>
      <c r="F61" s="139">
        <v>0.77777777777777779</v>
      </c>
      <c r="G61" s="139">
        <v>0.66666666666666663</v>
      </c>
      <c r="H61" s="139">
        <v>0.66666666666666663</v>
      </c>
      <c r="I61" s="139">
        <v>0.66666666666666663</v>
      </c>
      <c r="J61" s="139">
        <v>0.55555555555555558</v>
      </c>
      <c r="K61" s="139">
        <v>0.66666666666666663</v>
      </c>
      <c r="L61" s="139">
        <v>1</v>
      </c>
      <c r="M61" s="139">
        <v>0.66666666666666663</v>
      </c>
      <c r="N61" s="139">
        <v>0.70707070707070707</v>
      </c>
      <c r="O61" s="140">
        <v>0.70707070707070707</v>
      </c>
      <c r="P61" s="136"/>
      <c r="Q61" s="136"/>
      <c r="R61" s="136"/>
    </row>
    <row r="62" spans="1:18" s="134" customFormat="1" ht="14.25" customHeight="1">
      <c r="A62" s="138" t="s">
        <v>300</v>
      </c>
      <c r="B62" s="139">
        <v>0.875</v>
      </c>
      <c r="C62" s="139">
        <v>1</v>
      </c>
      <c r="D62" s="139">
        <v>0.75</v>
      </c>
      <c r="E62" s="139">
        <v>0.875</v>
      </c>
      <c r="F62" s="139">
        <v>0.75</v>
      </c>
      <c r="G62" s="139">
        <v>0.5</v>
      </c>
      <c r="H62" s="139">
        <v>0.625</v>
      </c>
      <c r="I62" s="139">
        <v>0.75</v>
      </c>
      <c r="J62" s="139">
        <v>1</v>
      </c>
      <c r="K62" s="139">
        <v>0.7142857142857143</v>
      </c>
      <c r="L62" s="139">
        <v>0.6428571428571429</v>
      </c>
      <c r="M62" s="139">
        <v>0.6428571428571429</v>
      </c>
      <c r="N62" s="139">
        <v>0.74561403508771928</v>
      </c>
      <c r="O62" s="140">
        <v>0.74561403508771928</v>
      </c>
      <c r="P62" s="136"/>
      <c r="Q62" s="136"/>
      <c r="R62" s="136"/>
    </row>
    <row r="63" spans="1:18" s="134" customFormat="1" ht="14.25" customHeight="1">
      <c r="A63" s="138" t="s">
        <v>390</v>
      </c>
      <c r="B63" s="139">
        <v>0.5</v>
      </c>
      <c r="C63" s="139"/>
      <c r="D63" s="139">
        <v>1</v>
      </c>
      <c r="E63" s="139">
        <v>1</v>
      </c>
      <c r="F63" s="139">
        <v>1</v>
      </c>
      <c r="G63" s="139">
        <v>1</v>
      </c>
      <c r="H63" s="139">
        <v>1</v>
      </c>
      <c r="I63" s="139">
        <v>1</v>
      </c>
      <c r="J63" s="139">
        <v>1</v>
      </c>
      <c r="K63" s="139">
        <v>1</v>
      </c>
      <c r="L63" s="139">
        <v>1</v>
      </c>
      <c r="M63" s="139">
        <v>1</v>
      </c>
      <c r="N63" s="139">
        <v>0.91666666666666663</v>
      </c>
      <c r="O63" s="140">
        <v>0.91666666666666663</v>
      </c>
      <c r="P63" s="136"/>
      <c r="Q63" s="136"/>
      <c r="R63" s="136"/>
    </row>
    <row r="64" spans="1:18" s="134" customFormat="1" ht="14.25" customHeight="1">
      <c r="A64" s="138" t="s">
        <v>391</v>
      </c>
      <c r="B64" s="139">
        <v>1.1666666666666667</v>
      </c>
      <c r="C64" s="139">
        <v>1.0416666666666667</v>
      </c>
      <c r="D64" s="139">
        <v>1.0833333333333333</v>
      </c>
      <c r="E64" s="139">
        <v>0.79166666666666663</v>
      </c>
      <c r="F64" s="139">
        <v>0.91666666666666663</v>
      </c>
      <c r="G64" s="139">
        <v>1</v>
      </c>
      <c r="H64" s="139">
        <v>0.875</v>
      </c>
      <c r="I64" s="139">
        <v>0.91666666666666663</v>
      </c>
      <c r="J64" s="139">
        <v>0.875</v>
      </c>
      <c r="K64" s="139">
        <v>1.0833333333333333</v>
      </c>
      <c r="L64" s="139">
        <v>1</v>
      </c>
      <c r="M64" s="139">
        <v>1.0833333333333333</v>
      </c>
      <c r="N64" s="139">
        <v>0.98611111111111116</v>
      </c>
      <c r="O64" s="140">
        <v>0.98611111111111116</v>
      </c>
      <c r="P64" s="136"/>
      <c r="Q64" s="136"/>
      <c r="R64" s="136"/>
    </row>
    <row r="65" spans="1:18" s="134" customFormat="1" ht="14.25" customHeight="1">
      <c r="A65" s="138" t="s">
        <v>392</v>
      </c>
      <c r="B65" s="139">
        <v>0.86363636363636365</v>
      </c>
      <c r="C65" s="139">
        <v>0.72727272727272729</v>
      </c>
      <c r="D65" s="139">
        <v>0.40909090909090912</v>
      </c>
      <c r="E65" s="139">
        <v>1</v>
      </c>
      <c r="F65" s="139">
        <v>1</v>
      </c>
      <c r="G65" s="139">
        <v>0.6</v>
      </c>
      <c r="H65" s="139">
        <v>0.8</v>
      </c>
      <c r="I65" s="139">
        <v>0.8</v>
      </c>
      <c r="J65" s="139">
        <v>0.8</v>
      </c>
      <c r="K65" s="139">
        <v>0.6</v>
      </c>
      <c r="L65" s="139">
        <v>0.7</v>
      </c>
      <c r="M65" s="139">
        <v>0.9</v>
      </c>
      <c r="N65" s="139">
        <v>0.74358974358974361</v>
      </c>
      <c r="O65" s="140">
        <v>0.74358974358974361</v>
      </c>
      <c r="P65" s="136"/>
      <c r="Q65" s="136"/>
      <c r="R65" s="136"/>
    </row>
    <row r="66" spans="1:18" s="134" customFormat="1" ht="14.25" customHeight="1">
      <c r="A66" s="138" t="s">
        <v>85</v>
      </c>
      <c r="B66" s="139">
        <v>0.92307692307692313</v>
      </c>
      <c r="C66" s="139">
        <v>0.88461538461538458</v>
      </c>
      <c r="D66" s="139">
        <v>0.88461538461538458</v>
      </c>
      <c r="E66" s="139">
        <v>0.84615384615384615</v>
      </c>
      <c r="F66" s="139">
        <v>0.88461538461538458</v>
      </c>
      <c r="G66" s="139">
        <v>0.88461538461538458</v>
      </c>
      <c r="H66" s="139">
        <v>0.88461538461538458</v>
      </c>
      <c r="I66" s="139">
        <v>0.88461538461538458</v>
      </c>
      <c r="J66" s="139">
        <v>0.88461538461538458</v>
      </c>
      <c r="K66" s="139">
        <v>0.88461538461538458</v>
      </c>
      <c r="L66" s="139">
        <v>0.80769230769230771</v>
      </c>
      <c r="M66" s="139">
        <v>0.80769230769230771</v>
      </c>
      <c r="N66" s="139">
        <v>0.87179487179487181</v>
      </c>
      <c r="O66" s="140">
        <v>0.87179487179487181</v>
      </c>
      <c r="P66" s="136"/>
      <c r="Q66" s="136"/>
      <c r="R66" s="136"/>
    </row>
    <row r="67" spans="1:18" s="134" customFormat="1" ht="14.25" customHeight="1">
      <c r="A67" s="138" t="s">
        <v>393</v>
      </c>
      <c r="B67" s="139">
        <v>0.6</v>
      </c>
      <c r="C67" s="139">
        <v>0.6</v>
      </c>
      <c r="D67" s="139">
        <v>0.6</v>
      </c>
      <c r="E67" s="139">
        <v>0.8</v>
      </c>
      <c r="F67" s="139">
        <v>0.8</v>
      </c>
      <c r="G67" s="139">
        <v>0.8</v>
      </c>
      <c r="H67" s="139">
        <v>0.6</v>
      </c>
      <c r="I67" s="139">
        <v>1.8</v>
      </c>
      <c r="J67" s="139">
        <v>0.8</v>
      </c>
      <c r="K67" s="139">
        <v>1</v>
      </c>
      <c r="L67" s="139">
        <v>0.8</v>
      </c>
      <c r="M67" s="139">
        <v>0.2</v>
      </c>
      <c r="N67" s="139">
        <v>0.69230769230769229</v>
      </c>
      <c r="O67" s="140">
        <v>0.78333333333333333</v>
      </c>
      <c r="P67" s="136"/>
      <c r="Q67" s="136"/>
      <c r="R67" s="136"/>
    </row>
    <row r="68" spans="1:18" s="134" customFormat="1" ht="14.25" customHeight="1">
      <c r="A68" s="138" t="s">
        <v>86</v>
      </c>
      <c r="B68" s="139">
        <v>1</v>
      </c>
      <c r="C68" s="139">
        <v>1.1000000000000001</v>
      </c>
      <c r="D68" s="139">
        <v>1.1000000000000001</v>
      </c>
      <c r="E68" s="139">
        <v>1</v>
      </c>
      <c r="F68" s="139">
        <v>0.9</v>
      </c>
      <c r="G68" s="139">
        <v>0.9</v>
      </c>
      <c r="H68" s="139">
        <v>0.9</v>
      </c>
      <c r="I68" s="139">
        <v>0.6</v>
      </c>
      <c r="J68" s="139">
        <v>0.8</v>
      </c>
      <c r="K68" s="139">
        <v>0.81818181818181823</v>
      </c>
      <c r="L68" s="139">
        <v>0.72727272727272729</v>
      </c>
      <c r="M68" s="139">
        <v>0.72727272727272729</v>
      </c>
      <c r="N68" s="139">
        <v>0.81578947368421051</v>
      </c>
      <c r="O68" s="140">
        <v>0.87804878048780488</v>
      </c>
      <c r="P68" s="136"/>
      <c r="Q68" s="136"/>
      <c r="R68" s="136"/>
    </row>
    <row r="69" spans="1:18" s="134" customFormat="1" ht="14.25" customHeight="1">
      <c r="A69" s="138" t="s">
        <v>394</v>
      </c>
      <c r="B69" s="139">
        <v>0.88235294117647056</v>
      </c>
      <c r="C69" s="139">
        <v>0.82352941176470584</v>
      </c>
      <c r="D69" s="139">
        <v>1</v>
      </c>
      <c r="E69" s="139">
        <v>1</v>
      </c>
      <c r="F69" s="139">
        <v>0.94117647058823528</v>
      </c>
      <c r="G69" s="139">
        <v>1</v>
      </c>
      <c r="H69" s="139">
        <v>0.94117647058823528</v>
      </c>
      <c r="I69" s="139">
        <v>1</v>
      </c>
      <c r="J69" s="139">
        <v>1</v>
      </c>
      <c r="K69" s="139">
        <v>0.94117647058823528</v>
      </c>
      <c r="L69" s="139">
        <v>0.94117647058823528</v>
      </c>
      <c r="M69" s="139">
        <v>0.94117647058823528</v>
      </c>
      <c r="N69" s="139">
        <v>0.9509803921568627</v>
      </c>
      <c r="O69" s="140">
        <v>0.9509803921568627</v>
      </c>
      <c r="P69" s="136"/>
      <c r="Q69" s="136"/>
      <c r="R69" s="136"/>
    </row>
    <row r="70" spans="1:18" s="134" customFormat="1" ht="14.25" customHeight="1">
      <c r="A70" s="138" t="s">
        <v>87</v>
      </c>
      <c r="B70" s="139">
        <v>1</v>
      </c>
      <c r="C70" s="139">
        <v>1</v>
      </c>
      <c r="D70" s="139">
        <v>1</v>
      </c>
      <c r="E70" s="139">
        <v>1</v>
      </c>
      <c r="F70" s="139">
        <v>0.94444444444444442</v>
      </c>
      <c r="G70" s="139">
        <v>1</v>
      </c>
      <c r="H70" s="139">
        <v>1</v>
      </c>
      <c r="I70" s="139">
        <v>1</v>
      </c>
      <c r="J70" s="139">
        <v>0.94444444444444442</v>
      </c>
      <c r="K70" s="139">
        <v>0.94444444444444442</v>
      </c>
      <c r="L70" s="139">
        <v>0.94444444444444442</v>
      </c>
      <c r="M70" s="139">
        <v>0.94444444444444442</v>
      </c>
      <c r="N70" s="139">
        <v>0.97685185185185186</v>
      </c>
      <c r="O70" s="140">
        <v>0.97685185185185186</v>
      </c>
      <c r="P70" s="136"/>
      <c r="Q70" s="136"/>
      <c r="R70" s="136"/>
    </row>
    <row r="71" spans="1:18" s="134" customFormat="1" ht="14.25" customHeight="1">
      <c r="A71" s="138" t="s">
        <v>395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 t="s">
        <v>396</v>
      </c>
      <c r="O71" s="140">
        <v>0</v>
      </c>
      <c r="P71" s="136"/>
      <c r="Q71" s="136"/>
      <c r="R71" s="136"/>
    </row>
    <row r="72" spans="1:18" s="134" customFormat="1" ht="14.25" customHeight="1">
      <c r="A72" s="138" t="s">
        <v>88</v>
      </c>
      <c r="B72" s="139">
        <v>0.90909090909090906</v>
      </c>
      <c r="C72" s="139">
        <v>0.90909090909090906</v>
      </c>
      <c r="D72" s="139">
        <v>0.90909090909090906</v>
      </c>
      <c r="E72" s="139">
        <v>0.90909090909090906</v>
      </c>
      <c r="F72" s="139">
        <v>0.90909090909090906</v>
      </c>
      <c r="G72" s="139">
        <v>0.90909090909090906</v>
      </c>
      <c r="H72" s="139">
        <v>0.90909090909090906</v>
      </c>
      <c r="I72" s="139">
        <v>0.90909090909090906</v>
      </c>
      <c r="J72" s="139">
        <v>0.90909090909090906</v>
      </c>
      <c r="K72" s="139">
        <v>0.90909090909090906</v>
      </c>
      <c r="L72" s="139">
        <v>0.90909090909090906</v>
      </c>
      <c r="M72" s="139">
        <v>0.90909090909090906</v>
      </c>
      <c r="N72" s="139">
        <v>0.90909090909090906</v>
      </c>
      <c r="O72" s="140">
        <v>0.90909090909090906</v>
      </c>
      <c r="P72" s="136"/>
      <c r="Q72" s="136"/>
      <c r="R72" s="136"/>
    </row>
    <row r="73" spans="1:18" s="134" customFormat="1" ht="14.25" customHeight="1">
      <c r="A73" s="138" t="s">
        <v>89</v>
      </c>
      <c r="B73" s="139">
        <v>1</v>
      </c>
      <c r="C73" s="139">
        <v>1</v>
      </c>
      <c r="D73" s="139">
        <v>1</v>
      </c>
      <c r="E73" s="139">
        <v>1</v>
      </c>
      <c r="F73" s="139">
        <v>1</v>
      </c>
      <c r="G73" s="139">
        <v>1</v>
      </c>
      <c r="H73" s="139">
        <v>0.9</v>
      </c>
      <c r="I73" s="139">
        <v>1</v>
      </c>
      <c r="J73" s="139">
        <v>1</v>
      </c>
      <c r="K73" s="139">
        <v>1</v>
      </c>
      <c r="L73" s="139">
        <v>1</v>
      </c>
      <c r="M73" s="139">
        <v>1</v>
      </c>
      <c r="N73" s="139">
        <v>1.0119047619047619</v>
      </c>
      <c r="O73" s="140">
        <v>0.9916666666666667</v>
      </c>
      <c r="P73" s="136"/>
      <c r="Q73" s="136"/>
      <c r="R73" s="136"/>
    </row>
    <row r="74" spans="1:18" s="134" customFormat="1" ht="14.25" customHeight="1">
      <c r="A74" s="138" t="s">
        <v>90</v>
      </c>
      <c r="B74" s="139">
        <v>0.76470588235294112</v>
      </c>
      <c r="C74" s="139">
        <v>0.76470588235294112</v>
      </c>
      <c r="D74" s="139">
        <v>0.76470588235294112</v>
      </c>
      <c r="E74" s="139">
        <v>0.76470588235294112</v>
      </c>
      <c r="F74" s="139">
        <v>0.76470588235294112</v>
      </c>
      <c r="G74" s="139">
        <v>0.76470588235294112</v>
      </c>
      <c r="H74" s="139">
        <v>0.70588235294117652</v>
      </c>
      <c r="I74" s="139">
        <v>0.70588235294117652</v>
      </c>
      <c r="J74" s="139">
        <v>0.76470588235294112</v>
      </c>
      <c r="K74" s="139">
        <v>0.76470588235294112</v>
      </c>
      <c r="L74" s="139">
        <v>0.76470588235294112</v>
      </c>
      <c r="M74" s="139">
        <v>0.76470588235294112</v>
      </c>
      <c r="N74" s="139">
        <v>0.93650793650793651</v>
      </c>
      <c r="O74" s="140">
        <v>0.75490196078431371</v>
      </c>
      <c r="P74" s="136"/>
      <c r="Q74" s="136"/>
      <c r="R74" s="136"/>
    </row>
    <row r="75" spans="1:18" s="134" customFormat="1" ht="14.25" customHeight="1">
      <c r="A75" s="138" t="s">
        <v>397</v>
      </c>
      <c r="B75" s="139">
        <v>0.96363636363636362</v>
      </c>
      <c r="C75" s="139">
        <v>0.92727272727272725</v>
      </c>
      <c r="D75" s="139">
        <v>0.94545454545454544</v>
      </c>
      <c r="E75" s="139">
        <v>0.94545454545454544</v>
      </c>
      <c r="F75" s="139">
        <v>0.96363636363636362</v>
      </c>
      <c r="G75" s="139">
        <v>0.96363636363636362</v>
      </c>
      <c r="H75" s="139">
        <v>0.96363636363636362</v>
      </c>
      <c r="I75" s="139">
        <v>0.94545454545454544</v>
      </c>
      <c r="J75" s="139">
        <v>0.94545454545454544</v>
      </c>
      <c r="K75" s="139">
        <v>0.98181818181818181</v>
      </c>
      <c r="L75" s="139">
        <v>0.94545454545454544</v>
      </c>
      <c r="M75" s="139">
        <v>0.98181818181818181</v>
      </c>
      <c r="N75" s="139">
        <v>0.87323943661971826</v>
      </c>
      <c r="O75" s="140">
        <v>0.95606060606060606</v>
      </c>
      <c r="P75" s="136"/>
      <c r="Q75" s="136"/>
      <c r="R75" s="136"/>
    </row>
    <row r="76" spans="1:18" s="134" customFormat="1" ht="14.25" customHeight="1">
      <c r="A76" s="138" t="s">
        <v>398</v>
      </c>
      <c r="B76" s="139">
        <v>0.5</v>
      </c>
      <c r="C76" s="139">
        <v>0.5</v>
      </c>
      <c r="D76" s="139">
        <v>0.3</v>
      </c>
      <c r="E76" s="139">
        <v>0.3</v>
      </c>
      <c r="F76" s="139">
        <v>0.3</v>
      </c>
      <c r="G76" s="139">
        <v>0.3</v>
      </c>
      <c r="H76" s="139">
        <v>0.4</v>
      </c>
      <c r="I76" s="139">
        <v>0.5</v>
      </c>
      <c r="J76" s="139">
        <v>0.3</v>
      </c>
      <c r="K76" s="139">
        <v>0.5</v>
      </c>
      <c r="L76" s="139">
        <v>0.3</v>
      </c>
      <c r="M76" s="139">
        <v>0.5</v>
      </c>
      <c r="N76" s="139">
        <v>0.55208333333333337</v>
      </c>
      <c r="O76" s="140">
        <v>0.39166666666666666</v>
      </c>
      <c r="P76" s="136"/>
      <c r="Q76" s="136"/>
      <c r="R76" s="136"/>
    </row>
    <row r="77" spans="1:18" s="134" customFormat="1" ht="14.25" customHeight="1">
      <c r="A77" s="138" t="s">
        <v>399</v>
      </c>
      <c r="B77" s="139">
        <v>0.83333333333333337</v>
      </c>
      <c r="C77" s="139">
        <v>0.66666666666666663</v>
      </c>
      <c r="D77" s="139">
        <v>0.83333333333333337</v>
      </c>
      <c r="E77" s="139">
        <v>0.83333333333333337</v>
      </c>
      <c r="F77" s="139">
        <v>0.83333333333333337</v>
      </c>
      <c r="G77" s="139">
        <v>0.83333333333333337</v>
      </c>
      <c r="H77" s="139">
        <v>0.83333333333333337</v>
      </c>
      <c r="I77" s="139">
        <v>0.83333333333333337</v>
      </c>
      <c r="J77" s="139">
        <v>0.66666666666666663</v>
      </c>
      <c r="K77" s="139">
        <v>0.83333333333333337</v>
      </c>
      <c r="L77" s="139">
        <v>0.83333333333333337</v>
      </c>
      <c r="M77" s="139">
        <v>0.33333333333333331</v>
      </c>
      <c r="N77" s="139">
        <v>0.75</v>
      </c>
      <c r="O77" s="140">
        <v>0.76388888888888884</v>
      </c>
      <c r="P77" s="136"/>
      <c r="Q77" s="136"/>
      <c r="R77" s="136"/>
    </row>
    <row r="78" spans="1:18" s="134" customFormat="1" ht="14.25" customHeight="1">
      <c r="A78" s="138" t="s">
        <v>46</v>
      </c>
      <c r="B78" s="139">
        <v>0.94117647058823528</v>
      </c>
      <c r="C78" s="139">
        <v>0.94117647058823528</v>
      </c>
      <c r="D78" s="139">
        <v>1</v>
      </c>
      <c r="E78" s="139">
        <v>1.0588235294117647</v>
      </c>
      <c r="F78" s="139">
        <v>0.94117647058823528</v>
      </c>
      <c r="G78" s="139">
        <v>0.94117647058823528</v>
      </c>
      <c r="H78" s="139">
        <v>0.94117647058823528</v>
      </c>
      <c r="I78" s="139">
        <v>0.94117647058823528</v>
      </c>
      <c r="J78" s="139">
        <v>0.94117647058823528</v>
      </c>
      <c r="K78" s="139">
        <v>0.94117647058823528</v>
      </c>
      <c r="L78" s="139">
        <v>0.88235294117647056</v>
      </c>
      <c r="M78" s="139">
        <v>0.94117647058823528</v>
      </c>
      <c r="N78" s="139">
        <v>0.9509803921568627</v>
      </c>
      <c r="O78" s="140">
        <v>0.9509803921568627</v>
      </c>
      <c r="P78" s="136"/>
      <c r="Q78" s="136"/>
      <c r="R78" s="136"/>
    </row>
    <row r="79" spans="1:18" s="134" customFormat="1" ht="14.25" customHeight="1">
      <c r="A79" s="138" t="s">
        <v>303</v>
      </c>
      <c r="B79" s="139">
        <v>0.42857142857142855</v>
      </c>
      <c r="C79" s="139">
        <v>0.8571428571428571</v>
      </c>
      <c r="D79" s="139">
        <v>1</v>
      </c>
      <c r="E79" s="139">
        <v>0.8571428571428571</v>
      </c>
      <c r="F79" s="139">
        <v>0.7142857142857143</v>
      </c>
      <c r="G79" s="139">
        <v>0.8571428571428571</v>
      </c>
      <c r="H79" s="139">
        <v>0.7142857142857143</v>
      </c>
      <c r="I79" s="139">
        <v>0.7142857142857143</v>
      </c>
      <c r="J79" s="139">
        <v>0.7142857142857143</v>
      </c>
      <c r="K79" s="139">
        <v>0.7142857142857143</v>
      </c>
      <c r="L79" s="139">
        <v>0.7142857142857143</v>
      </c>
      <c r="M79" s="139">
        <v>0.7142857142857143</v>
      </c>
      <c r="N79" s="139">
        <v>0.72619047619047616</v>
      </c>
      <c r="O79" s="140">
        <v>0.75</v>
      </c>
      <c r="P79" s="136"/>
      <c r="Q79" s="136"/>
      <c r="R79" s="136"/>
    </row>
    <row r="80" spans="1:18" s="134" customFormat="1" ht="14.25" customHeight="1">
      <c r="A80" s="138" t="s">
        <v>91</v>
      </c>
      <c r="B80" s="139">
        <v>0.75</v>
      </c>
      <c r="C80" s="139">
        <v>0.75</v>
      </c>
      <c r="D80" s="139">
        <v>0.75</v>
      </c>
      <c r="E80" s="139">
        <v>0.75</v>
      </c>
      <c r="F80" s="139">
        <v>0.75</v>
      </c>
      <c r="G80" s="139">
        <v>0.75</v>
      </c>
      <c r="H80" s="139">
        <v>0.75</v>
      </c>
      <c r="I80" s="139">
        <v>0.75</v>
      </c>
      <c r="J80" s="139">
        <v>0.75</v>
      </c>
      <c r="K80" s="139">
        <v>0.7</v>
      </c>
      <c r="L80" s="139">
        <v>0.7</v>
      </c>
      <c r="M80" s="139">
        <v>0.7</v>
      </c>
      <c r="N80" s="139">
        <v>1.0394736842105263</v>
      </c>
      <c r="O80" s="140">
        <v>0.73750000000000004</v>
      </c>
      <c r="P80" s="136"/>
      <c r="Q80" s="136"/>
      <c r="R80" s="136"/>
    </row>
    <row r="81" spans="1:18" s="134" customFormat="1" ht="14.25" customHeight="1">
      <c r="A81" s="138" t="s">
        <v>400</v>
      </c>
      <c r="B81" s="139">
        <v>0.88888888888888884</v>
      </c>
      <c r="C81" s="139">
        <v>0.88888888888888884</v>
      </c>
      <c r="D81" s="139">
        <v>0.88888888888888884</v>
      </c>
      <c r="E81" s="139">
        <v>0.55555555555555558</v>
      </c>
      <c r="F81" s="139">
        <v>0.66666666666666663</v>
      </c>
      <c r="G81" s="139">
        <v>0.88888888888888884</v>
      </c>
      <c r="H81" s="139">
        <v>1</v>
      </c>
      <c r="I81" s="139">
        <v>0.77777777777777779</v>
      </c>
      <c r="J81" s="139">
        <v>0.88888888888888884</v>
      </c>
      <c r="K81" s="139">
        <v>1</v>
      </c>
      <c r="L81" s="139">
        <v>1</v>
      </c>
      <c r="M81" s="139">
        <v>0.88888888888888884</v>
      </c>
      <c r="N81" s="139">
        <v>0.81862745098039214</v>
      </c>
      <c r="O81" s="140">
        <v>0.86111111111111116</v>
      </c>
      <c r="P81" s="136"/>
      <c r="Q81" s="136"/>
      <c r="R81" s="136"/>
    </row>
    <row r="82" spans="1:18" s="134" customFormat="1" ht="14.25" customHeight="1">
      <c r="A82" s="138" t="s">
        <v>401</v>
      </c>
      <c r="B82" s="139">
        <v>0.27272727272727271</v>
      </c>
      <c r="C82" s="139">
        <v>0.36363636363636365</v>
      </c>
      <c r="D82" s="139">
        <v>0.22727272727272727</v>
      </c>
      <c r="E82" s="139">
        <v>0.31818181818181818</v>
      </c>
      <c r="F82" s="139">
        <v>0.45454545454545453</v>
      </c>
      <c r="G82" s="139">
        <v>0.31818181818181818</v>
      </c>
      <c r="H82" s="139">
        <v>0.45454545454545453</v>
      </c>
      <c r="I82" s="139">
        <v>0.31818181818181818</v>
      </c>
      <c r="J82" s="139">
        <v>0.40909090909090912</v>
      </c>
      <c r="K82" s="139">
        <v>0.27272727272727271</v>
      </c>
      <c r="L82" s="139">
        <v>0.40909090909090912</v>
      </c>
      <c r="M82" s="139">
        <v>0.18181818181818182</v>
      </c>
      <c r="N82" s="139">
        <v>0.51388888888888884</v>
      </c>
      <c r="O82" s="140">
        <v>0.33333333333333331</v>
      </c>
      <c r="P82" s="136"/>
      <c r="Q82" s="136"/>
      <c r="R82" s="136"/>
    </row>
    <row r="83" spans="1:18" s="134" customFormat="1" ht="14.25" customHeight="1">
      <c r="A83" s="138" t="s">
        <v>402</v>
      </c>
      <c r="B83" s="139">
        <v>0.5</v>
      </c>
      <c r="C83" s="139">
        <v>1</v>
      </c>
      <c r="D83" s="139">
        <v>0.5</v>
      </c>
      <c r="E83" s="139">
        <v>0.75</v>
      </c>
      <c r="F83" s="139">
        <v>0.25</v>
      </c>
      <c r="G83" s="139">
        <v>0.75</v>
      </c>
      <c r="H83" s="139">
        <v>0.25</v>
      </c>
      <c r="I83" s="139">
        <v>0.5</v>
      </c>
      <c r="J83" s="139">
        <v>0.75</v>
      </c>
      <c r="K83" s="139">
        <v>1</v>
      </c>
      <c r="L83" s="139">
        <v>1</v>
      </c>
      <c r="M83" s="139">
        <v>0.8</v>
      </c>
      <c r="N83" s="139">
        <v>0.74712643678160917</v>
      </c>
      <c r="O83" s="140">
        <v>0.74242424242424243</v>
      </c>
      <c r="P83" s="136"/>
      <c r="Q83" s="136"/>
      <c r="R83" s="136"/>
    </row>
    <row r="84" spans="1:18" s="134" customFormat="1" ht="14.25" customHeight="1">
      <c r="A84" s="138" t="s">
        <v>92</v>
      </c>
      <c r="B84" s="139">
        <v>0.6</v>
      </c>
      <c r="C84" s="139">
        <v>0.83333333333333337</v>
      </c>
      <c r="D84" s="139">
        <v>0.93333333333333335</v>
      </c>
      <c r="E84" s="139">
        <v>1.4666666666666666</v>
      </c>
      <c r="F84" s="139">
        <v>1.5666666666666667</v>
      </c>
      <c r="G84" s="139">
        <v>1.4666666666666666</v>
      </c>
      <c r="H84" s="139">
        <v>1.4666666666666666</v>
      </c>
      <c r="I84" s="139">
        <v>1.4666666666666666</v>
      </c>
      <c r="J84" s="139">
        <v>1.4</v>
      </c>
      <c r="K84" s="139">
        <v>1.3</v>
      </c>
      <c r="L84" s="139">
        <v>1.1666666666666667</v>
      </c>
      <c r="M84" s="139">
        <v>1.1333333333333333</v>
      </c>
      <c r="N84" s="139">
        <v>1.1533333333333333</v>
      </c>
      <c r="O84" s="140">
        <v>1.2333333333333334</v>
      </c>
      <c r="P84" s="136"/>
      <c r="Q84" s="136"/>
      <c r="R84" s="136"/>
    </row>
    <row r="85" spans="1:18" s="134" customFormat="1" ht="14.25" customHeight="1">
      <c r="A85" s="138" t="s">
        <v>93</v>
      </c>
      <c r="B85" s="139">
        <v>0.68965517241379315</v>
      </c>
      <c r="C85" s="139">
        <v>0.68965517241379315</v>
      </c>
      <c r="D85" s="139">
        <v>0.68965517241379315</v>
      </c>
      <c r="E85" s="139">
        <v>0.75862068965517238</v>
      </c>
      <c r="F85" s="139">
        <v>0.75862068965517238</v>
      </c>
      <c r="G85" s="139">
        <v>0.82758620689655171</v>
      </c>
      <c r="H85" s="139">
        <v>0.89655172413793105</v>
      </c>
      <c r="I85" s="139">
        <v>0.96551724137931039</v>
      </c>
      <c r="J85" s="139">
        <v>0.96551724137931039</v>
      </c>
      <c r="K85" s="139">
        <v>0.96551724137931039</v>
      </c>
      <c r="L85" s="139">
        <v>1.103448275862069</v>
      </c>
      <c r="M85" s="139">
        <v>1.0344827586206897</v>
      </c>
      <c r="N85" s="139">
        <v>0.94444444444444442</v>
      </c>
      <c r="O85" s="140">
        <v>0.86206896551724133</v>
      </c>
      <c r="P85" s="136"/>
      <c r="Q85" s="136"/>
      <c r="R85" s="136"/>
    </row>
    <row r="86" spans="1:18" s="134" customFormat="1" ht="14.25" customHeight="1">
      <c r="A86" s="138" t="s">
        <v>403</v>
      </c>
      <c r="B86" s="139">
        <v>0.5</v>
      </c>
      <c r="C86" s="139">
        <v>1</v>
      </c>
      <c r="D86" s="139">
        <v>1</v>
      </c>
      <c r="E86" s="139">
        <v>1</v>
      </c>
      <c r="F86" s="139">
        <v>1</v>
      </c>
      <c r="G86" s="139">
        <v>1.5</v>
      </c>
      <c r="H86" s="139">
        <v>0.5</v>
      </c>
      <c r="I86" s="139">
        <v>1</v>
      </c>
      <c r="J86" s="139">
        <v>1</v>
      </c>
      <c r="K86" s="139">
        <v>0.5</v>
      </c>
      <c r="L86" s="139">
        <v>0.5</v>
      </c>
      <c r="M86" s="139"/>
      <c r="N86" s="139">
        <v>0.94444444444444442</v>
      </c>
      <c r="O86" s="140">
        <v>0.79166666666666663</v>
      </c>
      <c r="P86" s="136"/>
      <c r="Q86" s="136"/>
      <c r="R86" s="136"/>
    </row>
    <row r="87" spans="1:18" s="134" customFormat="1" ht="14.25" customHeight="1">
      <c r="A87" s="138" t="s">
        <v>47</v>
      </c>
      <c r="B87" s="139">
        <v>0.75</v>
      </c>
      <c r="C87" s="139">
        <v>0.75</v>
      </c>
      <c r="D87" s="139">
        <v>0.75</v>
      </c>
      <c r="E87" s="139">
        <v>0.75</v>
      </c>
      <c r="F87" s="139">
        <v>0.875</v>
      </c>
      <c r="G87" s="139">
        <v>0.75</v>
      </c>
      <c r="H87" s="139">
        <v>0.75</v>
      </c>
      <c r="I87" s="139">
        <v>0.625</v>
      </c>
      <c r="J87" s="139">
        <v>0.625</v>
      </c>
      <c r="K87" s="139">
        <v>0.75</v>
      </c>
      <c r="L87" s="139">
        <v>0.75</v>
      </c>
      <c r="M87" s="139">
        <v>0.875</v>
      </c>
      <c r="N87" s="139">
        <v>1.2638888888888888</v>
      </c>
      <c r="O87" s="140">
        <v>0.75</v>
      </c>
      <c r="P87" s="136"/>
      <c r="Q87" s="136"/>
      <c r="R87" s="136"/>
    </row>
    <row r="88" spans="1:18" s="134" customFormat="1" ht="14.25" customHeight="1">
      <c r="A88" s="138" t="s">
        <v>56</v>
      </c>
      <c r="B88" s="139">
        <v>0.9</v>
      </c>
      <c r="C88" s="139">
        <v>1</v>
      </c>
      <c r="D88" s="139">
        <v>1</v>
      </c>
      <c r="E88" s="139">
        <v>0.9</v>
      </c>
      <c r="F88" s="139">
        <v>1.1000000000000001</v>
      </c>
      <c r="G88" s="139">
        <v>1.1000000000000001</v>
      </c>
      <c r="H88" s="139">
        <v>1.1000000000000001</v>
      </c>
      <c r="I88" s="139">
        <v>0.9</v>
      </c>
      <c r="J88" s="139">
        <v>1</v>
      </c>
      <c r="K88" s="139">
        <v>1.1000000000000001</v>
      </c>
      <c r="L88" s="139">
        <v>1.1000000000000001</v>
      </c>
      <c r="M88" s="139">
        <v>0.8</v>
      </c>
      <c r="N88" s="139">
        <v>1</v>
      </c>
      <c r="O88" s="140">
        <v>1</v>
      </c>
      <c r="P88" s="136"/>
      <c r="Q88" s="136"/>
      <c r="R88" s="136"/>
    </row>
    <row r="89" spans="1:18" s="134" customFormat="1" ht="14.25" customHeight="1">
      <c r="A89" s="138" t="s">
        <v>94</v>
      </c>
      <c r="B89" s="139">
        <v>0.7</v>
      </c>
      <c r="C89" s="139">
        <v>0.75</v>
      </c>
      <c r="D89" s="139">
        <v>0.75</v>
      </c>
      <c r="E89" s="139">
        <v>0.75</v>
      </c>
      <c r="F89" s="139">
        <v>0.75</v>
      </c>
      <c r="G89" s="139">
        <v>0.75</v>
      </c>
      <c r="H89" s="139">
        <v>0.75</v>
      </c>
      <c r="I89" s="139">
        <v>0.85</v>
      </c>
      <c r="J89" s="139">
        <v>0.8</v>
      </c>
      <c r="K89" s="139">
        <v>0.8</v>
      </c>
      <c r="L89" s="139">
        <v>0.8</v>
      </c>
      <c r="M89" s="139">
        <v>0.8</v>
      </c>
      <c r="N89" s="139">
        <v>0.8208333333333333</v>
      </c>
      <c r="O89" s="140">
        <v>0.77083333333333337</v>
      </c>
      <c r="P89" s="136"/>
      <c r="Q89" s="136"/>
      <c r="R89" s="136"/>
    </row>
    <row r="90" spans="1:18" s="134" customFormat="1" ht="14.25" customHeight="1">
      <c r="A90" s="138" t="s">
        <v>95</v>
      </c>
      <c r="B90" s="139">
        <v>0.46774193548387094</v>
      </c>
      <c r="C90" s="139">
        <v>0.45161290322580644</v>
      </c>
      <c r="D90" s="139">
        <v>0.43548387096774194</v>
      </c>
      <c r="E90" s="139">
        <v>0.41935483870967744</v>
      </c>
      <c r="F90" s="139">
        <v>0.40322580645161288</v>
      </c>
      <c r="G90" s="139">
        <v>0.40322580645161288</v>
      </c>
      <c r="H90" s="139">
        <v>0.38709677419354838</v>
      </c>
      <c r="I90" s="139">
        <v>0.41935483870967744</v>
      </c>
      <c r="J90" s="139">
        <v>0.41935483870967744</v>
      </c>
      <c r="K90" s="139">
        <v>0.43548387096774194</v>
      </c>
      <c r="L90" s="139">
        <v>0.43548387096774194</v>
      </c>
      <c r="M90" s="139">
        <v>0.43548387096774194</v>
      </c>
      <c r="N90" s="139">
        <v>0.90814393939393945</v>
      </c>
      <c r="O90" s="140">
        <v>0.42607526881720431</v>
      </c>
      <c r="P90" s="136"/>
      <c r="Q90" s="136"/>
      <c r="R90" s="136"/>
    </row>
    <row r="91" spans="1:18" s="134" customFormat="1" ht="14.25" customHeight="1">
      <c r="A91" s="138" t="s">
        <v>306</v>
      </c>
      <c r="B91" s="139">
        <v>0.96666666666666667</v>
      </c>
      <c r="C91" s="139">
        <v>0.96666666666666667</v>
      </c>
      <c r="D91" s="139">
        <v>0.96666666666666667</v>
      </c>
      <c r="E91" s="139">
        <v>0.93333333333333335</v>
      </c>
      <c r="F91" s="139">
        <v>0.83333333333333337</v>
      </c>
      <c r="G91" s="139">
        <v>0.8666666666666667</v>
      </c>
      <c r="H91" s="139">
        <v>0.9</v>
      </c>
      <c r="I91" s="139">
        <v>0.8666666666666667</v>
      </c>
      <c r="J91" s="139">
        <v>0.9</v>
      </c>
      <c r="K91" s="139">
        <v>0.9</v>
      </c>
      <c r="L91" s="139">
        <v>0.9</v>
      </c>
      <c r="M91" s="139">
        <v>0.9</v>
      </c>
      <c r="N91" s="139">
        <v>0.90833333333333333</v>
      </c>
      <c r="O91" s="140">
        <v>0.90833333333333333</v>
      </c>
      <c r="P91" s="136"/>
      <c r="Q91" s="136"/>
      <c r="R91" s="136"/>
    </row>
    <row r="92" spans="1:18" s="134" customFormat="1" ht="14.25" customHeight="1">
      <c r="A92" s="138" t="s">
        <v>96</v>
      </c>
      <c r="B92" s="139">
        <v>0.5714285714285714</v>
      </c>
      <c r="C92" s="139">
        <v>0.5714285714285714</v>
      </c>
      <c r="D92" s="139">
        <v>0.7142857142857143</v>
      </c>
      <c r="E92" s="139">
        <v>0.7142857142857143</v>
      </c>
      <c r="F92" s="139">
        <v>0.7857142857142857</v>
      </c>
      <c r="G92" s="139">
        <v>0.8571428571428571</v>
      </c>
      <c r="H92" s="139">
        <v>1</v>
      </c>
      <c r="I92" s="139">
        <v>1</v>
      </c>
      <c r="J92" s="139">
        <v>1</v>
      </c>
      <c r="K92" s="139">
        <v>1</v>
      </c>
      <c r="L92" s="139">
        <v>1</v>
      </c>
      <c r="M92" s="139">
        <v>1</v>
      </c>
      <c r="N92" s="139">
        <v>0.75657894736842102</v>
      </c>
      <c r="O92" s="140">
        <v>0.85119047619047616</v>
      </c>
      <c r="P92" s="136"/>
      <c r="Q92" s="136"/>
      <c r="R92" s="136"/>
    </row>
    <row r="93" spans="1:18" s="134" customFormat="1" ht="14.25" customHeight="1">
      <c r="A93" s="138" t="s">
        <v>404</v>
      </c>
      <c r="B93" s="139">
        <v>0.54545454545454541</v>
      </c>
      <c r="C93" s="139">
        <v>0.77272727272727271</v>
      </c>
      <c r="D93" s="139">
        <v>0.95454545454545459</v>
      </c>
      <c r="E93" s="139">
        <v>0.68181818181818177</v>
      </c>
      <c r="F93" s="139">
        <v>0.63636363636363635</v>
      </c>
      <c r="G93" s="139">
        <v>0.68181818181818177</v>
      </c>
      <c r="H93" s="139">
        <v>0.77272727272727271</v>
      </c>
      <c r="I93" s="139">
        <v>0.45454545454545453</v>
      </c>
      <c r="J93" s="139">
        <v>0.81818181818181823</v>
      </c>
      <c r="K93" s="139">
        <v>0.59090909090909094</v>
      </c>
      <c r="L93" s="139">
        <v>0.22727272727272727</v>
      </c>
      <c r="M93" s="139">
        <v>0.40909090909090912</v>
      </c>
      <c r="N93" s="139">
        <v>0.61538461538461542</v>
      </c>
      <c r="O93" s="140">
        <v>0.62878787878787878</v>
      </c>
      <c r="P93" s="136"/>
      <c r="Q93" s="136"/>
      <c r="R93" s="136"/>
    </row>
    <row r="94" spans="1:18" s="134" customFormat="1" ht="14.25" customHeight="1">
      <c r="A94" s="138" t="s">
        <v>405</v>
      </c>
      <c r="B94" s="139">
        <v>1</v>
      </c>
      <c r="C94" s="139">
        <v>1</v>
      </c>
      <c r="D94" s="139">
        <v>1</v>
      </c>
      <c r="E94" s="139">
        <v>0.75</v>
      </c>
      <c r="F94" s="139">
        <v>1</v>
      </c>
      <c r="G94" s="139">
        <v>1.5</v>
      </c>
      <c r="H94" s="139">
        <v>1</v>
      </c>
      <c r="I94" s="139">
        <v>0.75</v>
      </c>
      <c r="J94" s="139">
        <v>0.25</v>
      </c>
      <c r="K94" s="139">
        <v>0.75</v>
      </c>
      <c r="L94" s="139">
        <v>0.75</v>
      </c>
      <c r="M94" s="139">
        <v>0.5</v>
      </c>
      <c r="N94" s="139">
        <v>1.1166666666666667</v>
      </c>
      <c r="O94" s="140">
        <v>0.85416666666666663</v>
      </c>
      <c r="P94" s="136"/>
      <c r="Q94" s="136"/>
      <c r="R94" s="136"/>
    </row>
    <row r="95" spans="1:18" s="134" customFormat="1" ht="14.25" customHeight="1">
      <c r="A95" s="138" t="s">
        <v>97</v>
      </c>
      <c r="B95" s="139">
        <v>1</v>
      </c>
      <c r="C95" s="139">
        <v>1.0555555555555556</v>
      </c>
      <c r="D95" s="139">
        <v>1.0555555555555556</v>
      </c>
      <c r="E95" s="139">
        <v>1.1111111111111112</v>
      </c>
      <c r="F95" s="139">
        <v>0.94444444444444442</v>
      </c>
      <c r="G95" s="139">
        <v>0.94444444444444442</v>
      </c>
      <c r="H95" s="139">
        <v>1</v>
      </c>
      <c r="I95" s="139">
        <v>1.1111111111111112</v>
      </c>
      <c r="J95" s="139">
        <v>1.1666666666666667</v>
      </c>
      <c r="K95" s="139">
        <v>1</v>
      </c>
      <c r="L95" s="139">
        <v>1</v>
      </c>
      <c r="M95" s="139">
        <v>1.0555555555555556</v>
      </c>
      <c r="N95" s="139">
        <v>1.1365740740740742</v>
      </c>
      <c r="O95" s="140">
        <v>1.037037037037037</v>
      </c>
      <c r="P95" s="136"/>
      <c r="Q95" s="136"/>
      <c r="R95" s="136"/>
    </row>
    <row r="96" spans="1:18" s="134" customFormat="1" ht="14.25" customHeight="1">
      <c r="A96" s="138" t="s">
        <v>406</v>
      </c>
      <c r="B96" s="139">
        <v>0.88372093023255816</v>
      </c>
      <c r="C96" s="139">
        <v>0.95348837209302328</v>
      </c>
      <c r="D96" s="139">
        <v>0.90697674418604646</v>
      </c>
      <c r="E96" s="139">
        <v>0.93023255813953487</v>
      </c>
      <c r="F96" s="139">
        <v>0.83720930232558144</v>
      </c>
      <c r="G96" s="139">
        <v>0.81395348837209303</v>
      </c>
      <c r="H96" s="139">
        <v>0.79069767441860461</v>
      </c>
      <c r="I96" s="139">
        <v>0.62790697674418605</v>
      </c>
      <c r="J96" s="139">
        <v>0.79069767441860461</v>
      </c>
      <c r="K96" s="139">
        <v>0.69767441860465118</v>
      </c>
      <c r="L96" s="139">
        <v>0.86046511627906974</v>
      </c>
      <c r="M96" s="139">
        <v>0.51162790697674421</v>
      </c>
      <c r="N96" s="139">
        <v>0.84333333333333338</v>
      </c>
      <c r="O96" s="140">
        <v>0.80038759689922478</v>
      </c>
      <c r="P96" s="136"/>
      <c r="Q96" s="136"/>
      <c r="R96" s="136"/>
    </row>
    <row r="97" spans="1:18" s="134" customFormat="1" ht="14.25" customHeight="1">
      <c r="A97" s="138" t="s">
        <v>98</v>
      </c>
      <c r="B97" s="139">
        <v>0.83333333333333337</v>
      </c>
      <c r="C97" s="139">
        <v>1</v>
      </c>
      <c r="D97" s="139">
        <v>1</v>
      </c>
      <c r="E97" s="139">
        <v>1</v>
      </c>
      <c r="F97" s="139">
        <v>1</v>
      </c>
      <c r="G97" s="139">
        <v>1</v>
      </c>
      <c r="H97" s="139">
        <v>1</v>
      </c>
      <c r="I97" s="139">
        <v>1</v>
      </c>
      <c r="J97" s="139">
        <v>1</v>
      </c>
      <c r="K97" s="139">
        <v>1</v>
      </c>
      <c r="L97" s="139">
        <v>1</v>
      </c>
      <c r="M97" s="139">
        <v>1</v>
      </c>
      <c r="N97" s="139">
        <v>0.98611111111111116</v>
      </c>
      <c r="O97" s="140">
        <v>0.98611111111111116</v>
      </c>
      <c r="P97" s="136"/>
      <c r="Q97" s="136"/>
      <c r="R97" s="136"/>
    </row>
    <row r="98" spans="1:18" s="134" customFormat="1" ht="14.25" customHeight="1">
      <c r="A98" s="138" t="s">
        <v>99</v>
      </c>
      <c r="B98" s="139">
        <v>0.79166666666666663</v>
      </c>
      <c r="C98" s="139">
        <v>0.79166666666666663</v>
      </c>
      <c r="D98" s="139">
        <v>0.83333333333333337</v>
      </c>
      <c r="E98" s="139">
        <v>0.75</v>
      </c>
      <c r="F98" s="139">
        <v>0.75</v>
      </c>
      <c r="G98" s="139">
        <v>0.75</v>
      </c>
      <c r="H98" s="139">
        <v>0.75</v>
      </c>
      <c r="I98" s="139">
        <v>0.70833333333333337</v>
      </c>
      <c r="J98" s="139">
        <v>0.79166666666666663</v>
      </c>
      <c r="K98" s="139">
        <v>0.79166666666666663</v>
      </c>
      <c r="L98" s="139">
        <v>0.79166666666666663</v>
      </c>
      <c r="M98" s="139">
        <v>0.79166666666666663</v>
      </c>
      <c r="N98" s="139">
        <v>0.69144144144144148</v>
      </c>
      <c r="O98" s="140">
        <v>0.77430555555555558</v>
      </c>
      <c r="P98" s="136"/>
      <c r="Q98" s="136"/>
      <c r="R98" s="136"/>
    </row>
    <row r="99" spans="1:18" s="134" customFormat="1" ht="14.25" customHeight="1">
      <c r="A99" s="138" t="s">
        <v>100</v>
      </c>
      <c r="B99" s="139">
        <v>0.82499999999999996</v>
      </c>
      <c r="C99" s="139">
        <v>0.82499999999999996</v>
      </c>
      <c r="D99" s="139">
        <v>0.85</v>
      </c>
      <c r="E99" s="139">
        <v>0.875</v>
      </c>
      <c r="F99" s="139">
        <v>0.9</v>
      </c>
      <c r="G99" s="139">
        <v>0.9</v>
      </c>
      <c r="H99" s="139">
        <v>0.9</v>
      </c>
      <c r="I99" s="139">
        <v>0.85</v>
      </c>
      <c r="J99" s="139">
        <v>0.85</v>
      </c>
      <c r="K99" s="139">
        <v>0.77500000000000002</v>
      </c>
      <c r="L99" s="139">
        <v>0.77500000000000002</v>
      </c>
      <c r="M99" s="139">
        <v>0.75</v>
      </c>
      <c r="N99" s="139">
        <v>0.96511627906976749</v>
      </c>
      <c r="O99" s="140">
        <v>0.83958333333333335</v>
      </c>
      <c r="P99" s="136"/>
      <c r="Q99" s="136"/>
      <c r="R99" s="136"/>
    </row>
    <row r="100" spans="1:18" s="134" customFormat="1" ht="14.25" customHeight="1">
      <c r="A100" s="138" t="s">
        <v>101</v>
      </c>
      <c r="B100" s="139">
        <v>0.9285714285714286</v>
      </c>
      <c r="C100" s="139">
        <v>0.9285714285714286</v>
      </c>
      <c r="D100" s="139">
        <v>0.9285714285714286</v>
      </c>
      <c r="E100" s="139">
        <v>0.9285714285714286</v>
      </c>
      <c r="F100" s="139">
        <v>0.8571428571428571</v>
      </c>
      <c r="G100" s="139">
        <v>0.8571428571428571</v>
      </c>
      <c r="H100" s="139">
        <v>0.8571428571428571</v>
      </c>
      <c r="I100" s="139">
        <v>0.8571428571428571</v>
      </c>
      <c r="J100" s="139">
        <v>0.8571428571428571</v>
      </c>
      <c r="K100" s="139">
        <v>0.7857142857142857</v>
      </c>
      <c r="L100" s="139">
        <v>0.7857142857142857</v>
      </c>
      <c r="M100" s="139">
        <v>0.8571428571428571</v>
      </c>
      <c r="N100" s="139">
        <v>0.88690476190476186</v>
      </c>
      <c r="O100" s="140">
        <v>0.86904761904761907</v>
      </c>
      <c r="P100" s="136"/>
      <c r="Q100" s="136"/>
      <c r="R100" s="136"/>
    </row>
    <row r="101" spans="1:18" s="134" customFormat="1" ht="14.25" customHeight="1">
      <c r="A101" s="138" t="s">
        <v>407</v>
      </c>
      <c r="B101" s="139">
        <v>0.8</v>
      </c>
      <c r="C101" s="139">
        <v>0.8</v>
      </c>
      <c r="D101" s="139">
        <v>0.8</v>
      </c>
      <c r="E101" s="139">
        <v>0.66666666666666663</v>
      </c>
      <c r="F101" s="139">
        <v>0.66666666666666663</v>
      </c>
      <c r="G101" s="139">
        <v>0.66666666666666663</v>
      </c>
      <c r="H101" s="139">
        <v>0.8666666666666667</v>
      </c>
      <c r="I101" s="139">
        <v>0.93333333333333335</v>
      </c>
      <c r="J101" s="139">
        <v>0.93333333333333335</v>
      </c>
      <c r="K101" s="139">
        <v>0.8666666666666667</v>
      </c>
      <c r="L101" s="139">
        <v>0.8666666666666667</v>
      </c>
      <c r="M101" s="139">
        <v>0.93333333333333335</v>
      </c>
      <c r="N101" s="139">
        <v>0.625</v>
      </c>
      <c r="O101" s="140">
        <v>0.81666666666666665</v>
      </c>
      <c r="P101" s="136"/>
      <c r="Q101" s="136"/>
      <c r="R101" s="136"/>
    </row>
    <row r="102" spans="1:18" s="134" customFormat="1" ht="14.25" customHeight="1">
      <c r="A102" s="138" t="s">
        <v>48</v>
      </c>
      <c r="B102" s="139">
        <v>1.1499999999999999</v>
      </c>
      <c r="C102" s="139">
        <v>1.1499999999999999</v>
      </c>
      <c r="D102" s="139">
        <v>0.9</v>
      </c>
      <c r="E102" s="139">
        <v>0.9</v>
      </c>
      <c r="F102" s="139">
        <v>0.65</v>
      </c>
      <c r="G102" s="139">
        <v>0.7</v>
      </c>
      <c r="H102" s="139">
        <v>0.55000000000000004</v>
      </c>
      <c r="I102" s="139">
        <v>0.6</v>
      </c>
      <c r="J102" s="139">
        <v>0.65</v>
      </c>
      <c r="K102" s="139">
        <v>0.55000000000000004</v>
      </c>
      <c r="L102" s="139">
        <v>0.55000000000000004</v>
      </c>
      <c r="M102" s="139">
        <v>0.5</v>
      </c>
      <c r="N102" s="139">
        <v>0.69374999999999998</v>
      </c>
      <c r="O102" s="140">
        <v>0.73750000000000004</v>
      </c>
      <c r="P102" s="136"/>
      <c r="Q102" s="136"/>
      <c r="R102" s="136"/>
    </row>
    <row r="103" spans="1:18" s="134" customFormat="1" ht="14.25" customHeight="1">
      <c r="A103" s="138" t="s">
        <v>102</v>
      </c>
      <c r="B103" s="139">
        <v>0.72727272727272729</v>
      </c>
      <c r="C103" s="139">
        <v>0.72727272727272729</v>
      </c>
      <c r="D103" s="139">
        <v>0.72727272727272729</v>
      </c>
      <c r="E103" s="139">
        <v>0.72727272727272729</v>
      </c>
      <c r="F103" s="139">
        <v>0.72727272727272729</v>
      </c>
      <c r="G103" s="139">
        <v>0.72727272727272729</v>
      </c>
      <c r="H103" s="139">
        <v>0.72727272727272729</v>
      </c>
      <c r="I103" s="139">
        <v>0.81818181818181823</v>
      </c>
      <c r="J103" s="139">
        <v>0.81818181818181823</v>
      </c>
      <c r="K103" s="139">
        <v>0.63636363636363635</v>
      </c>
      <c r="L103" s="139">
        <v>0.63636363636363635</v>
      </c>
      <c r="M103" s="139">
        <v>0.63636363636363635</v>
      </c>
      <c r="N103" s="139">
        <v>0.65972222222222221</v>
      </c>
      <c r="O103" s="140">
        <v>0.71969696969696972</v>
      </c>
      <c r="P103" s="136"/>
      <c r="Q103" s="136"/>
      <c r="R103" s="136"/>
    </row>
    <row r="104" spans="1:18" s="134" customFormat="1" ht="14.25" customHeight="1">
      <c r="A104" s="138" t="s">
        <v>49</v>
      </c>
      <c r="B104" s="139">
        <v>0.84615384615384615</v>
      </c>
      <c r="C104" s="139">
        <v>0.92307692307692313</v>
      </c>
      <c r="D104" s="139">
        <v>0.87179487179487181</v>
      </c>
      <c r="E104" s="139">
        <v>0.79487179487179482</v>
      </c>
      <c r="F104" s="139">
        <v>0.89743589743589747</v>
      </c>
      <c r="G104" s="139">
        <v>0.89743589743589747</v>
      </c>
      <c r="H104" s="139">
        <v>0.79487179487179482</v>
      </c>
      <c r="I104" s="139">
        <v>0.79487179487179482</v>
      </c>
      <c r="J104" s="139">
        <v>0.79487179487179482</v>
      </c>
      <c r="K104" s="139">
        <v>0.82051282051282048</v>
      </c>
      <c r="L104" s="139">
        <v>0.79487179487179482</v>
      </c>
      <c r="M104" s="139">
        <v>0.87179487179487181</v>
      </c>
      <c r="N104" s="139">
        <v>0.98726851851851849</v>
      </c>
      <c r="O104" s="140">
        <v>0.84188034188034189</v>
      </c>
      <c r="P104" s="136"/>
      <c r="Q104" s="136"/>
      <c r="R104" s="136"/>
    </row>
    <row r="105" spans="1:18" s="134" customFormat="1" ht="14.25" customHeight="1">
      <c r="A105" s="138" t="s">
        <v>316</v>
      </c>
      <c r="B105" s="139">
        <v>0.5</v>
      </c>
      <c r="C105" s="139">
        <v>0.25</v>
      </c>
      <c r="D105" s="139">
        <v>0.75</v>
      </c>
      <c r="E105" s="139">
        <v>1</v>
      </c>
      <c r="F105" s="139">
        <v>1</v>
      </c>
      <c r="G105" s="139">
        <v>0.75</v>
      </c>
      <c r="H105" s="139">
        <v>1</v>
      </c>
      <c r="I105" s="139">
        <v>1</v>
      </c>
      <c r="J105" s="139">
        <v>1</v>
      </c>
      <c r="K105" s="139">
        <v>0.75</v>
      </c>
      <c r="L105" s="139">
        <v>0.75</v>
      </c>
      <c r="M105" s="139">
        <v>0.75</v>
      </c>
      <c r="N105" s="139">
        <v>1.1041666666666667</v>
      </c>
      <c r="O105" s="140">
        <v>0.79166666666666663</v>
      </c>
      <c r="P105" s="136"/>
      <c r="Q105" s="136"/>
      <c r="R105" s="136"/>
    </row>
    <row r="106" spans="1:18" s="134" customFormat="1" ht="14.25" customHeight="1">
      <c r="A106" s="138" t="s">
        <v>103</v>
      </c>
      <c r="B106" s="139">
        <v>0.72413793103448276</v>
      </c>
      <c r="C106" s="139">
        <v>0.72413793103448276</v>
      </c>
      <c r="D106" s="139">
        <v>0.74137931034482762</v>
      </c>
      <c r="E106" s="139">
        <v>0.72413793103448276</v>
      </c>
      <c r="F106" s="139">
        <v>0.67241379310344829</v>
      </c>
      <c r="G106" s="139">
        <v>0.63793103448275867</v>
      </c>
      <c r="H106" s="139">
        <v>0.56896551724137934</v>
      </c>
      <c r="I106" s="139">
        <v>0.56896551724137934</v>
      </c>
      <c r="J106" s="139">
        <v>0.56896551724137934</v>
      </c>
      <c r="K106" s="139">
        <v>0.84615384615384615</v>
      </c>
      <c r="L106" s="139">
        <v>0.97435897435897434</v>
      </c>
      <c r="M106" s="139">
        <v>0.97435897435897434</v>
      </c>
      <c r="N106" s="139">
        <v>0.84789644012944987</v>
      </c>
      <c r="O106" s="140">
        <v>0.70892018779342725</v>
      </c>
      <c r="P106" s="136"/>
      <c r="Q106" s="136"/>
      <c r="R106" s="136"/>
    </row>
    <row r="107" spans="1:18" s="134" customFormat="1" ht="14.25" customHeight="1">
      <c r="A107" s="138" t="s">
        <v>104</v>
      </c>
      <c r="B107" s="139">
        <v>0.83333333333333337</v>
      </c>
      <c r="C107" s="139">
        <v>0.75</v>
      </c>
      <c r="D107" s="139">
        <v>0.75</v>
      </c>
      <c r="E107" s="139">
        <v>0.58333333333333337</v>
      </c>
      <c r="F107" s="139">
        <v>0.58333333333333337</v>
      </c>
      <c r="G107" s="139">
        <v>0.58333333333333337</v>
      </c>
      <c r="H107" s="139">
        <v>0.58333333333333337</v>
      </c>
      <c r="I107" s="139">
        <v>0.58333333333333337</v>
      </c>
      <c r="J107" s="139">
        <v>0.5</v>
      </c>
      <c r="K107" s="139">
        <v>0.625</v>
      </c>
      <c r="L107" s="139">
        <v>0.5</v>
      </c>
      <c r="M107" s="139">
        <v>0.5</v>
      </c>
      <c r="N107" s="139">
        <v>0.62121212121212122</v>
      </c>
      <c r="O107" s="140">
        <v>0.62121212121212122</v>
      </c>
      <c r="P107" s="136"/>
      <c r="Q107" s="136"/>
      <c r="R107" s="136"/>
    </row>
    <row r="108" spans="1:18" s="134" customFormat="1" ht="14.25" customHeight="1">
      <c r="A108" s="138" t="s">
        <v>105</v>
      </c>
      <c r="B108" s="139">
        <v>0.91666666666666663</v>
      </c>
      <c r="C108" s="139">
        <v>0.91666666666666663</v>
      </c>
      <c r="D108" s="139">
        <v>0.91666666666666663</v>
      </c>
      <c r="E108" s="139">
        <v>0.91666666666666663</v>
      </c>
      <c r="F108" s="139">
        <v>0.83333333333333337</v>
      </c>
      <c r="G108" s="139">
        <v>0.83333333333333337</v>
      </c>
      <c r="H108" s="139">
        <v>0.75</v>
      </c>
      <c r="I108" s="139">
        <v>0.75</v>
      </c>
      <c r="J108" s="139">
        <v>0.75</v>
      </c>
      <c r="K108" s="139">
        <v>0.8</v>
      </c>
      <c r="L108" s="139">
        <v>0.8</v>
      </c>
      <c r="M108" s="139">
        <v>0.8</v>
      </c>
      <c r="N108" s="139">
        <v>0.83333333333333337</v>
      </c>
      <c r="O108" s="140">
        <v>0.83333333333333337</v>
      </c>
      <c r="P108" s="136"/>
      <c r="Q108" s="136"/>
      <c r="R108" s="136"/>
    </row>
    <row r="109" spans="1:18" s="134" customFormat="1" ht="14.25" customHeight="1">
      <c r="A109" s="138" t="s">
        <v>408</v>
      </c>
      <c r="B109" s="139">
        <v>0.625</v>
      </c>
      <c r="C109" s="139">
        <v>0.5625</v>
      </c>
      <c r="D109" s="139">
        <v>0.40625</v>
      </c>
      <c r="E109" s="139">
        <v>0.625</v>
      </c>
      <c r="F109" s="139">
        <v>0.5625</v>
      </c>
      <c r="G109" s="139">
        <v>0.625</v>
      </c>
      <c r="H109" s="139">
        <v>0.75</v>
      </c>
      <c r="I109" s="139">
        <v>0.8125</v>
      </c>
      <c r="J109" s="139">
        <v>0.9375</v>
      </c>
      <c r="K109" s="139">
        <v>1.09375</v>
      </c>
      <c r="L109" s="139">
        <v>1</v>
      </c>
      <c r="M109" s="139">
        <v>0.9375</v>
      </c>
      <c r="N109" s="139">
        <v>0.69</v>
      </c>
      <c r="O109" s="140">
        <v>0.74479166666666663</v>
      </c>
      <c r="P109" s="136"/>
      <c r="Q109" s="136"/>
      <c r="R109" s="136"/>
    </row>
    <row r="110" spans="1:18" s="134" customFormat="1" ht="14.25" customHeight="1">
      <c r="A110" s="138" t="s">
        <v>409</v>
      </c>
      <c r="B110" s="139">
        <v>0.5</v>
      </c>
      <c r="C110" s="139">
        <v>0.70833333333333337</v>
      </c>
      <c r="D110" s="139">
        <v>0.54166666666666663</v>
      </c>
      <c r="E110" s="139"/>
      <c r="F110" s="139"/>
      <c r="G110" s="139"/>
      <c r="H110" s="139"/>
      <c r="I110" s="139"/>
      <c r="J110" s="139"/>
      <c r="K110" s="139"/>
      <c r="L110" s="139"/>
      <c r="M110" s="139"/>
      <c r="N110" s="139">
        <v>0.4375</v>
      </c>
      <c r="O110" s="140">
        <v>0.4375</v>
      </c>
      <c r="P110" s="136"/>
      <c r="Q110" s="136"/>
      <c r="R110" s="136"/>
    </row>
    <row r="111" spans="1:18" s="134" customFormat="1" ht="14.25" customHeight="1">
      <c r="A111" s="138" t="s">
        <v>410</v>
      </c>
      <c r="B111" s="139">
        <v>0.8</v>
      </c>
      <c r="C111" s="139">
        <v>0.8</v>
      </c>
      <c r="D111" s="139">
        <v>0.8</v>
      </c>
      <c r="E111" s="139">
        <v>0.8</v>
      </c>
      <c r="F111" s="139">
        <v>0.8</v>
      </c>
      <c r="G111" s="139">
        <v>0.8</v>
      </c>
      <c r="H111" s="139">
        <v>0.8</v>
      </c>
      <c r="I111" s="139">
        <v>0.8</v>
      </c>
      <c r="J111" s="139">
        <v>0.8</v>
      </c>
      <c r="K111" s="139">
        <v>0.8</v>
      </c>
      <c r="L111" s="139">
        <v>0.8</v>
      </c>
      <c r="M111" s="139">
        <v>0.7</v>
      </c>
      <c r="N111" s="139">
        <v>0.79166666666666663</v>
      </c>
      <c r="O111" s="140">
        <v>0.79166666666666663</v>
      </c>
      <c r="P111" s="136"/>
      <c r="Q111" s="136"/>
      <c r="R111" s="136"/>
    </row>
    <row r="112" spans="1:18" s="134" customFormat="1" ht="14.25" customHeight="1">
      <c r="A112" s="138" t="s">
        <v>411</v>
      </c>
      <c r="B112" s="139">
        <v>1</v>
      </c>
      <c r="C112" s="139">
        <v>0.8</v>
      </c>
      <c r="D112" s="139">
        <v>1</v>
      </c>
      <c r="E112" s="139">
        <v>1</v>
      </c>
      <c r="F112" s="139">
        <v>1</v>
      </c>
      <c r="G112" s="139">
        <v>1.2</v>
      </c>
      <c r="H112" s="139">
        <v>0.6</v>
      </c>
      <c r="I112" s="139">
        <v>0.6</v>
      </c>
      <c r="J112" s="139">
        <v>1</v>
      </c>
      <c r="K112" s="139">
        <v>0.6</v>
      </c>
      <c r="L112" s="139">
        <v>0.4</v>
      </c>
      <c r="M112" s="139">
        <v>0.6</v>
      </c>
      <c r="N112" s="139">
        <v>0.63888888888888884</v>
      </c>
      <c r="O112" s="140">
        <v>0.81666666666666665</v>
      </c>
      <c r="P112" s="136"/>
      <c r="Q112" s="136"/>
      <c r="R112" s="136"/>
    </row>
    <row r="113" spans="1:18" s="134" customFormat="1" ht="14.25" customHeight="1">
      <c r="A113" s="138" t="s">
        <v>106</v>
      </c>
      <c r="B113" s="139">
        <v>0.8</v>
      </c>
      <c r="C113" s="139">
        <v>0.73333333333333328</v>
      </c>
      <c r="D113" s="139">
        <v>0.73333333333333328</v>
      </c>
      <c r="E113" s="139">
        <v>0.73333333333333328</v>
      </c>
      <c r="F113" s="139">
        <v>0.8</v>
      </c>
      <c r="G113" s="139">
        <v>0.8</v>
      </c>
      <c r="H113" s="139">
        <v>0.73333333333333328</v>
      </c>
      <c r="I113" s="139">
        <v>0.73333333333333328</v>
      </c>
      <c r="J113" s="139">
        <v>0.73333333333333328</v>
      </c>
      <c r="K113" s="139">
        <v>0.73333333333333328</v>
      </c>
      <c r="L113" s="139">
        <v>0.8</v>
      </c>
      <c r="M113" s="139">
        <v>0.66666666666666663</v>
      </c>
      <c r="N113" s="139">
        <v>1.1111111111111112</v>
      </c>
      <c r="O113" s="140">
        <v>0.75</v>
      </c>
      <c r="P113" s="136"/>
      <c r="Q113" s="136"/>
      <c r="R113" s="136"/>
    </row>
    <row r="114" spans="1:18" s="134" customFormat="1" ht="14.25" customHeight="1">
      <c r="A114" s="138" t="s">
        <v>107</v>
      </c>
      <c r="B114" s="139">
        <v>0.5714285714285714</v>
      </c>
      <c r="C114" s="139">
        <v>0.5714285714285714</v>
      </c>
      <c r="D114" s="139">
        <v>0.5714285714285714</v>
      </c>
      <c r="E114" s="139">
        <v>0.5714285714285714</v>
      </c>
      <c r="F114" s="139">
        <v>0.5714285714285714</v>
      </c>
      <c r="G114" s="139">
        <v>0.5714285714285714</v>
      </c>
      <c r="H114" s="139">
        <v>0.5714285714285714</v>
      </c>
      <c r="I114" s="139">
        <v>0.5714285714285714</v>
      </c>
      <c r="J114" s="139">
        <v>0.5714285714285714</v>
      </c>
      <c r="K114" s="139">
        <v>0.5714285714285714</v>
      </c>
      <c r="L114" s="139">
        <v>0.5714285714285714</v>
      </c>
      <c r="M114" s="139">
        <v>0.5714285714285714</v>
      </c>
      <c r="N114" s="139">
        <v>1.2727272727272727</v>
      </c>
      <c r="O114" s="140">
        <v>0.5714285714285714</v>
      </c>
      <c r="P114" s="136"/>
      <c r="Q114" s="136"/>
      <c r="R114" s="136"/>
    </row>
    <row r="115" spans="1:18" s="134" customFormat="1" ht="14.25" customHeight="1">
      <c r="A115" s="138" t="s">
        <v>108</v>
      </c>
      <c r="B115" s="139">
        <v>1.2</v>
      </c>
      <c r="C115" s="139">
        <v>1.2</v>
      </c>
      <c r="D115" s="139">
        <v>1.2</v>
      </c>
      <c r="E115" s="139">
        <v>1.1000000000000001</v>
      </c>
      <c r="F115" s="139">
        <v>1</v>
      </c>
      <c r="G115" s="139">
        <v>1</v>
      </c>
      <c r="H115" s="139">
        <v>0.8</v>
      </c>
      <c r="I115" s="139">
        <v>0.8</v>
      </c>
      <c r="J115" s="139">
        <v>0.8</v>
      </c>
      <c r="K115" s="139">
        <v>0.8</v>
      </c>
      <c r="L115" s="139">
        <v>0.8</v>
      </c>
      <c r="M115" s="139">
        <v>0.8</v>
      </c>
      <c r="N115" s="139">
        <v>0.90333333333333332</v>
      </c>
      <c r="O115" s="140">
        <v>0.95833333333333337</v>
      </c>
      <c r="P115" s="136"/>
      <c r="Q115" s="136"/>
      <c r="R115" s="136"/>
    </row>
    <row r="116" spans="1:18" s="134" customFormat="1" ht="14.25" customHeight="1">
      <c r="A116" s="138" t="s">
        <v>109</v>
      </c>
      <c r="B116" s="139">
        <v>1.1875</v>
      </c>
      <c r="C116" s="139">
        <v>1.125</v>
      </c>
      <c r="D116" s="139">
        <v>1.125</v>
      </c>
      <c r="E116" s="139">
        <v>1.0625</v>
      </c>
      <c r="F116" s="139">
        <v>1.125</v>
      </c>
      <c r="G116" s="139">
        <v>1.125</v>
      </c>
      <c r="H116" s="139">
        <v>1.125</v>
      </c>
      <c r="I116" s="139">
        <v>1.125</v>
      </c>
      <c r="J116" s="139">
        <v>1.125</v>
      </c>
      <c r="K116" s="139">
        <v>1.125</v>
      </c>
      <c r="L116" s="139">
        <v>1.125</v>
      </c>
      <c r="M116" s="139">
        <v>1.125</v>
      </c>
      <c r="N116" s="139">
        <v>1.2447916666666667</v>
      </c>
      <c r="O116" s="140">
        <v>1.125</v>
      </c>
      <c r="P116" s="136"/>
      <c r="Q116" s="136"/>
      <c r="R116" s="136"/>
    </row>
    <row r="117" spans="1:18" s="134" customFormat="1" ht="14.25" customHeight="1">
      <c r="A117" s="138" t="s">
        <v>412</v>
      </c>
      <c r="B117" s="139">
        <v>0.92</v>
      </c>
      <c r="C117" s="139">
        <v>0.86</v>
      </c>
      <c r="D117" s="139">
        <v>1</v>
      </c>
      <c r="E117" s="139">
        <v>1</v>
      </c>
      <c r="F117" s="139">
        <v>0.86</v>
      </c>
      <c r="G117" s="139">
        <v>0.82</v>
      </c>
      <c r="H117" s="139">
        <v>0.84</v>
      </c>
      <c r="I117" s="139">
        <v>0.98</v>
      </c>
      <c r="J117" s="139">
        <v>1</v>
      </c>
      <c r="K117" s="139">
        <v>1</v>
      </c>
      <c r="L117" s="139">
        <v>1.02</v>
      </c>
      <c r="M117" s="139">
        <v>0.96</v>
      </c>
      <c r="N117" s="139">
        <v>0.93833333333333335</v>
      </c>
      <c r="O117" s="140">
        <v>0.93833333333333335</v>
      </c>
      <c r="P117" s="136"/>
      <c r="Q117" s="136"/>
      <c r="R117" s="136"/>
    </row>
    <row r="118" spans="1:18" s="134" customFormat="1" ht="14.25" customHeight="1">
      <c r="A118" s="138" t="s">
        <v>319</v>
      </c>
      <c r="B118" s="139">
        <v>0.8666666666666667</v>
      </c>
      <c r="C118" s="139">
        <v>0.8</v>
      </c>
      <c r="D118" s="139">
        <v>0.7</v>
      </c>
      <c r="E118" s="139">
        <v>0.73333333333333328</v>
      </c>
      <c r="F118" s="139">
        <v>0.66666666666666663</v>
      </c>
      <c r="G118" s="139">
        <v>0.6</v>
      </c>
      <c r="H118" s="139">
        <v>0.73333333333333328</v>
      </c>
      <c r="I118" s="139">
        <v>0.66666666666666663</v>
      </c>
      <c r="J118" s="139">
        <v>0.5</v>
      </c>
      <c r="K118" s="139">
        <v>0.5</v>
      </c>
      <c r="L118" s="139">
        <v>0.53333333333333333</v>
      </c>
      <c r="M118" s="139">
        <v>0.5</v>
      </c>
      <c r="N118" s="139">
        <v>0.65</v>
      </c>
      <c r="O118" s="140">
        <v>0.65</v>
      </c>
      <c r="P118" s="136"/>
      <c r="Q118" s="136"/>
      <c r="R118" s="136"/>
    </row>
    <row r="119" spans="1:18" s="134" customFormat="1" ht="14.25" customHeight="1">
      <c r="A119" s="138" t="s">
        <v>413</v>
      </c>
      <c r="B119" s="139">
        <v>0.25</v>
      </c>
      <c r="C119" s="139">
        <v>0.5</v>
      </c>
      <c r="D119" s="139">
        <v>0.5</v>
      </c>
      <c r="E119" s="139">
        <v>0.75</v>
      </c>
      <c r="F119" s="139">
        <v>0.75</v>
      </c>
      <c r="G119" s="139">
        <v>0.5</v>
      </c>
      <c r="H119" s="139">
        <v>0.75</v>
      </c>
      <c r="I119" s="139"/>
      <c r="J119" s="139"/>
      <c r="K119" s="139"/>
      <c r="L119" s="139"/>
      <c r="M119" s="139"/>
      <c r="N119" s="139">
        <v>0.51666666666666672</v>
      </c>
      <c r="O119" s="140">
        <v>0.33333333333333331</v>
      </c>
      <c r="P119" s="136"/>
      <c r="Q119" s="136"/>
      <c r="R119" s="136"/>
    </row>
    <row r="120" spans="1:18" s="134" customFormat="1" ht="14.25" customHeight="1">
      <c r="A120" s="138" t="s">
        <v>110</v>
      </c>
      <c r="B120" s="139">
        <v>1</v>
      </c>
      <c r="C120" s="139">
        <v>0.875</v>
      </c>
      <c r="D120" s="139">
        <v>1</v>
      </c>
      <c r="E120" s="139">
        <v>1</v>
      </c>
      <c r="F120" s="139">
        <v>1</v>
      </c>
      <c r="G120" s="139">
        <v>1</v>
      </c>
      <c r="H120" s="139">
        <v>1</v>
      </c>
      <c r="I120" s="139">
        <v>1</v>
      </c>
      <c r="J120" s="139">
        <v>1</v>
      </c>
      <c r="K120" s="139">
        <v>0.875</v>
      </c>
      <c r="L120" s="139">
        <v>0.875</v>
      </c>
      <c r="M120" s="139">
        <v>0.875</v>
      </c>
      <c r="N120" s="139">
        <v>1.0198412698412698</v>
      </c>
      <c r="O120" s="140">
        <v>0.95833333333333337</v>
      </c>
      <c r="P120" s="136"/>
      <c r="Q120" s="136"/>
      <c r="R120" s="136"/>
    </row>
    <row r="121" spans="1:18" s="134" customFormat="1" ht="14.25" customHeight="1">
      <c r="A121" s="138" t="s">
        <v>414</v>
      </c>
      <c r="B121" s="139">
        <v>1</v>
      </c>
      <c r="C121" s="139">
        <v>1</v>
      </c>
      <c r="D121" s="139">
        <v>1</v>
      </c>
      <c r="E121" s="139">
        <v>1</v>
      </c>
      <c r="F121" s="139">
        <v>1</v>
      </c>
      <c r="G121" s="139">
        <v>1</v>
      </c>
      <c r="H121" s="139">
        <v>0.875</v>
      </c>
      <c r="I121" s="139">
        <v>0.875</v>
      </c>
      <c r="J121" s="139">
        <v>0.625</v>
      </c>
      <c r="K121" s="139">
        <v>0.625</v>
      </c>
      <c r="L121" s="139">
        <v>0.625</v>
      </c>
      <c r="M121" s="139">
        <v>0.625</v>
      </c>
      <c r="N121" s="139">
        <v>0.82098765432098764</v>
      </c>
      <c r="O121" s="140">
        <v>0.85416666666666663</v>
      </c>
      <c r="P121" s="136"/>
      <c r="Q121" s="136"/>
      <c r="R121" s="136"/>
    </row>
    <row r="122" spans="1:18" s="134" customFormat="1" ht="14.25" customHeight="1">
      <c r="A122" s="138" t="s">
        <v>111</v>
      </c>
      <c r="B122" s="139">
        <v>0.9538461538461539</v>
      </c>
      <c r="C122" s="139">
        <v>0.9538461538461539</v>
      </c>
      <c r="D122" s="139">
        <v>0.96923076923076923</v>
      </c>
      <c r="E122" s="139">
        <v>0.9538461538461539</v>
      </c>
      <c r="F122" s="139">
        <v>1.0153846153846153</v>
      </c>
      <c r="G122" s="139">
        <v>0.98461538461538467</v>
      </c>
      <c r="H122" s="139">
        <v>1</v>
      </c>
      <c r="I122" s="139">
        <v>1</v>
      </c>
      <c r="J122" s="139">
        <v>1.0153846153846153</v>
      </c>
      <c r="K122" s="139">
        <v>1.0307692307692307</v>
      </c>
      <c r="L122" s="139">
        <v>1.0307692307692307</v>
      </c>
      <c r="M122" s="139">
        <v>1.0153846153846153</v>
      </c>
      <c r="N122" s="139">
        <v>0.86140350877192984</v>
      </c>
      <c r="O122" s="140">
        <v>0.99358974358974361</v>
      </c>
      <c r="P122" s="136"/>
      <c r="Q122" s="136"/>
      <c r="R122" s="136"/>
    </row>
    <row r="123" spans="1:18" s="134" customFormat="1" ht="14.25" customHeight="1">
      <c r="A123" s="138" t="s">
        <v>415</v>
      </c>
      <c r="B123" s="139">
        <v>1</v>
      </c>
      <c r="C123" s="139">
        <v>1.088235294117647</v>
      </c>
      <c r="D123" s="139">
        <v>1.1764705882352942</v>
      </c>
      <c r="E123" s="139">
        <v>1.1764705882352942</v>
      </c>
      <c r="F123" s="139">
        <v>0.97058823529411764</v>
      </c>
      <c r="G123" s="139">
        <v>0.94117647058823528</v>
      </c>
      <c r="H123" s="139">
        <v>1.1470588235294117</v>
      </c>
      <c r="I123" s="139">
        <v>0.97058823529411764</v>
      </c>
      <c r="J123" s="139">
        <v>1.0294117647058822</v>
      </c>
      <c r="K123" s="139">
        <v>1</v>
      </c>
      <c r="L123" s="139">
        <v>0.82352941176470584</v>
      </c>
      <c r="M123" s="139">
        <v>0.8529411764705882</v>
      </c>
      <c r="N123" s="139">
        <v>1.0633333333333332</v>
      </c>
      <c r="O123" s="140">
        <v>1.0147058823529411</v>
      </c>
      <c r="P123" s="136"/>
      <c r="Q123" s="136"/>
      <c r="R123" s="136"/>
    </row>
    <row r="124" spans="1:18" s="134" customFormat="1" ht="14.25" customHeight="1">
      <c r="A124" s="138" t="s">
        <v>112</v>
      </c>
      <c r="B124" s="139">
        <v>0.90909090909090906</v>
      </c>
      <c r="C124" s="139">
        <v>0.90909090909090906</v>
      </c>
      <c r="D124" s="139">
        <v>0.90909090909090906</v>
      </c>
      <c r="E124" s="139">
        <v>0.90909090909090906</v>
      </c>
      <c r="F124" s="139">
        <v>0.81818181818181823</v>
      </c>
      <c r="G124" s="139">
        <v>0.90909090909090906</v>
      </c>
      <c r="H124" s="139">
        <v>0.90909090909090906</v>
      </c>
      <c r="I124" s="139">
        <v>0.90909090909090906</v>
      </c>
      <c r="J124" s="139">
        <v>0.90909090909090906</v>
      </c>
      <c r="K124" s="139">
        <v>0.90909090909090906</v>
      </c>
      <c r="L124" s="139">
        <v>0.90909090909090906</v>
      </c>
      <c r="M124" s="139">
        <v>0.90909090909090906</v>
      </c>
      <c r="N124" s="139">
        <v>0.99305555555555558</v>
      </c>
      <c r="O124" s="140">
        <v>0.90151515151515149</v>
      </c>
      <c r="P124" s="136"/>
      <c r="Q124" s="136"/>
      <c r="R124" s="136"/>
    </row>
    <row r="125" spans="1:18" s="134" customFormat="1" ht="14.25" customHeight="1">
      <c r="A125" s="138" t="s">
        <v>113</v>
      </c>
      <c r="B125" s="139">
        <v>0.9285714285714286</v>
      </c>
      <c r="C125" s="139">
        <v>0.9285714285714286</v>
      </c>
      <c r="D125" s="139">
        <v>0.9285714285714286</v>
      </c>
      <c r="E125" s="139">
        <v>0.9285714285714286</v>
      </c>
      <c r="F125" s="139">
        <v>0.9285714285714286</v>
      </c>
      <c r="G125" s="139">
        <v>0.9285714285714286</v>
      </c>
      <c r="H125" s="139">
        <v>0.9285714285714286</v>
      </c>
      <c r="I125" s="139">
        <v>0.9285714285714286</v>
      </c>
      <c r="J125" s="139">
        <v>0.9285714285714286</v>
      </c>
      <c r="K125" s="139">
        <v>0.9285714285714286</v>
      </c>
      <c r="L125" s="139">
        <v>0.9285714285714286</v>
      </c>
      <c r="M125" s="139">
        <v>0.9285714285714286</v>
      </c>
      <c r="N125" s="139">
        <v>0.9285714285714286</v>
      </c>
      <c r="O125" s="140">
        <v>0.9285714285714286</v>
      </c>
      <c r="P125" s="136"/>
      <c r="Q125" s="136"/>
      <c r="R125" s="136"/>
    </row>
    <row r="126" spans="1:18" s="134" customFormat="1" ht="14.25" customHeight="1">
      <c r="A126" s="138" t="s">
        <v>50</v>
      </c>
      <c r="B126" s="139">
        <v>0.42857142857142855</v>
      </c>
      <c r="C126" s="139">
        <v>0.42857142857142855</v>
      </c>
      <c r="D126" s="139">
        <v>0.42857142857142855</v>
      </c>
      <c r="E126" s="139">
        <v>0.5714285714285714</v>
      </c>
      <c r="F126" s="139">
        <v>0.5</v>
      </c>
      <c r="G126" s="139">
        <v>0.35714285714285715</v>
      </c>
      <c r="H126" s="139">
        <v>0.5</v>
      </c>
      <c r="I126" s="139">
        <v>0.5</v>
      </c>
      <c r="J126" s="139">
        <v>0.5714285714285714</v>
      </c>
      <c r="K126" s="139">
        <v>0.5</v>
      </c>
      <c r="L126" s="139">
        <v>0.6428571428571429</v>
      </c>
      <c r="M126" s="139">
        <v>0.5</v>
      </c>
      <c r="N126" s="139">
        <v>1.0482456140350878</v>
      </c>
      <c r="O126" s="140">
        <v>0.49404761904761907</v>
      </c>
      <c r="P126" s="136"/>
      <c r="Q126" s="136"/>
      <c r="R126" s="136"/>
    </row>
    <row r="127" spans="1:18" s="134" customFormat="1" ht="14.25" customHeight="1">
      <c r="A127" s="138" t="s">
        <v>416</v>
      </c>
      <c r="B127" s="139"/>
      <c r="C127" s="139"/>
      <c r="D127" s="139">
        <v>1</v>
      </c>
      <c r="E127" s="139"/>
      <c r="F127" s="139">
        <v>1</v>
      </c>
      <c r="G127" s="139">
        <v>1</v>
      </c>
      <c r="H127" s="139">
        <v>1</v>
      </c>
      <c r="I127" s="139">
        <v>0.5</v>
      </c>
      <c r="J127" s="139">
        <v>1</v>
      </c>
      <c r="K127" s="139">
        <v>1</v>
      </c>
      <c r="L127" s="139">
        <v>1</v>
      </c>
      <c r="M127" s="139">
        <v>1</v>
      </c>
      <c r="N127" s="139">
        <v>0.77380952380952384</v>
      </c>
      <c r="O127" s="140">
        <v>0.70833333333333337</v>
      </c>
      <c r="P127" s="136"/>
      <c r="Q127" s="136"/>
      <c r="R127" s="136"/>
    </row>
    <row r="128" spans="1:18" s="134" customFormat="1" ht="14.25" customHeight="1">
      <c r="A128" s="138" t="s">
        <v>417</v>
      </c>
      <c r="B128" s="139">
        <v>0.6</v>
      </c>
      <c r="C128" s="139">
        <v>0.73333333333333328</v>
      </c>
      <c r="D128" s="139">
        <v>0.53333333333333333</v>
      </c>
      <c r="E128" s="139">
        <v>0.8666666666666667</v>
      </c>
      <c r="F128" s="139">
        <v>0.8666666666666667</v>
      </c>
      <c r="G128" s="139">
        <v>0.4</v>
      </c>
      <c r="H128" s="139">
        <v>0.93333333333333335</v>
      </c>
      <c r="I128" s="139">
        <v>0.8666666666666667</v>
      </c>
      <c r="J128" s="139">
        <v>0.53333333333333333</v>
      </c>
      <c r="K128" s="139">
        <v>0.6</v>
      </c>
      <c r="L128" s="139">
        <v>0.73333333333333328</v>
      </c>
      <c r="M128" s="139">
        <v>0.6</v>
      </c>
      <c r="N128" s="139">
        <v>0.64583333333333337</v>
      </c>
      <c r="O128" s="140">
        <v>0.68888888888888888</v>
      </c>
      <c r="P128" s="136"/>
      <c r="Q128" s="136"/>
      <c r="R128" s="136"/>
    </row>
    <row r="129" spans="1:18" s="134" customFormat="1" ht="14.25" customHeight="1">
      <c r="A129" s="138" t="s">
        <v>418</v>
      </c>
      <c r="B129" s="139">
        <v>0.38461538461538464</v>
      </c>
      <c r="C129" s="139">
        <v>0.69230769230769229</v>
      </c>
      <c r="D129" s="139">
        <v>0.53846153846153844</v>
      </c>
      <c r="E129" s="139">
        <v>0.84615384615384615</v>
      </c>
      <c r="F129" s="139">
        <v>0.76923076923076927</v>
      </c>
      <c r="G129" s="139">
        <v>0.38461538461538464</v>
      </c>
      <c r="H129" s="139">
        <v>0.84615384615384615</v>
      </c>
      <c r="I129" s="139">
        <v>0.69230769230769229</v>
      </c>
      <c r="J129" s="139">
        <v>0.84615384615384615</v>
      </c>
      <c r="K129" s="139">
        <v>0.53846153846153844</v>
      </c>
      <c r="L129" s="139">
        <v>0.61538461538461542</v>
      </c>
      <c r="M129" s="139">
        <v>0.61538461538461542</v>
      </c>
      <c r="N129" s="139">
        <v>0.64743589743589747</v>
      </c>
      <c r="O129" s="140">
        <v>0.64743589743589747</v>
      </c>
      <c r="P129" s="136"/>
      <c r="Q129" s="136"/>
      <c r="R129" s="136"/>
    </row>
    <row r="130" spans="1:18" s="134" customFormat="1" ht="14.25" customHeight="1">
      <c r="A130" s="138" t="s">
        <v>114</v>
      </c>
      <c r="B130" s="139">
        <v>0.9</v>
      </c>
      <c r="C130" s="139">
        <v>0.9</v>
      </c>
      <c r="D130" s="139">
        <v>0.8</v>
      </c>
      <c r="E130" s="139">
        <v>0.9</v>
      </c>
      <c r="F130" s="139">
        <v>0.9</v>
      </c>
      <c r="G130" s="139">
        <v>0.9</v>
      </c>
      <c r="H130" s="139">
        <v>1</v>
      </c>
      <c r="I130" s="139">
        <v>1</v>
      </c>
      <c r="J130" s="139">
        <v>1</v>
      </c>
      <c r="K130" s="139">
        <v>0.9</v>
      </c>
      <c r="L130" s="139">
        <v>0.9</v>
      </c>
      <c r="M130" s="139">
        <v>1</v>
      </c>
      <c r="N130" s="139">
        <v>0.92500000000000004</v>
      </c>
      <c r="O130" s="140">
        <v>0.92500000000000004</v>
      </c>
      <c r="P130" s="136"/>
      <c r="Q130" s="136"/>
      <c r="R130" s="136"/>
    </row>
    <row r="131" spans="1:18" s="134" customFormat="1" ht="14.25" customHeight="1">
      <c r="A131" s="138" t="s">
        <v>115</v>
      </c>
      <c r="B131" s="139">
        <v>0.76829268292682928</v>
      </c>
      <c r="C131" s="139">
        <v>0.76829268292682928</v>
      </c>
      <c r="D131" s="139">
        <v>0.76829268292682928</v>
      </c>
      <c r="E131" s="139">
        <v>0.75609756097560976</v>
      </c>
      <c r="F131" s="139">
        <v>0.73170731707317072</v>
      </c>
      <c r="G131" s="139">
        <v>0.71951219512195119</v>
      </c>
      <c r="H131" s="139">
        <v>0.71951219512195119</v>
      </c>
      <c r="I131" s="139">
        <v>0.71951219512195119</v>
      </c>
      <c r="J131" s="139">
        <v>0.73170731707317072</v>
      </c>
      <c r="K131" s="139">
        <v>0.73170731707317072</v>
      </c>
      <c r="L131" s="139">
        <v>0.74390243902439024</v>
      </c>
      <c r="M131" s="139">
        <v>0.75609756097560976</v>
      </c>
      <c r="N131" s="139">
        <v>0.88620071684587809</v>
      </c>
      <c r="O131" s="140">
        <v>0.74288617886178865</v>
      </c>
      <c r="P131" s="136"/>
      <c r="Q131" s="136"/>
      <c r="R131" s="136"/>
    </row>
    <row r="132" spans="1:18" s="134" customFormat="1" ht="14.25" customHeight="1">
      <c r="A132" s="138" t="s">
        <v>419</v>
      </c>
      <c r="B132" s="139">
        <v>0.25</v>
      </c>
      <c r="C132" s="139"/>
      <c r="D132" s="139"/>
      <c r="E132" s="139">
        <v>0.25</v>
      </c>
      <c r="F132" s="139">
        <v>0.25</v>
      </c>
      <c r="G132" s="139"/>
      <c r="H132" s="139"/>
      <c r="I132" s="139"/>
      <c r="J132" s="139"/>
      <c r="K132" s="139"/>
      <c r="L132" s="139"/>
      <c r="M132" s="139"/>
      <c r="N132" s="139">
        <v>6.25E-2</v>
      </c>
      <c r="O132" s="140">
        <v>6.25E-2</v>
      </c>
      <c r="P132" s="136"/>
      <c r="Q132" s="136"/>
      <c r="R132" s="136"/>
    </row>
    <row r="133" spans="1:18" s="134" customFormat="1" ht="14.25" customHeight="1">
      <c r="A133" s="138" t="s">
        <v>420</v>
      </c>
      <c r="B133" s="139">
        <v>1</v>
      </c>
      <c r="C133" s="139">
        <v>0.46153846153846156</v>
      </c>
      <c r="D133" s="139">
        <v>0.92307692307692313</v>
      </c>
      <c r="E133" s="139">
        <v>0.92307692307692313</v>
      </c>
      <c r="F133" s="139">
        <v>0.76923076923076927</v>
      </c>
      <c r="G133" s="139">
        <v>1.2307692307692308</v>
      </c>
      <c r="H133" s="139">
        <v>1</v>
      </c>
      <c r="I133" s="139">
        <v>1.0769230769230769</v>
      </c>
      <c r="J133" s="139">
        <v>1.0769230769230769</v>
      </c>
      <c r="K133" s="139">
        <v>0.76923076923076927</v>
      </c>
      <c r="L133" s="139">
        <v>1.0769230769230769</v>
      </c>
      <c r="M133" s="139">
        <v>0.92307692307692313</v>
      </c>
      <c r="N133" s="139">
        <v>0.86111111111111116</v>
      </c>
      <c r="O133" s="140">
        <v>0.9358974358974359</v>
      </c>
      <c r="P133" s="136"/>
      <c r="Q133" s="136"/>
      <c r="R133" s="136"/>
    </row>
    <row r="134" spans="1:18" s="134" customFormat="1" ht="14.25" customHeight="1">
      <c r="A134" s="138" t="s">
        <v>116</v>
      </c>
      <c r="B134" s="139">
        <v>1</v>
      </c>
      <c r="C134" s="139">
        <v>1</v>
      </c>
      <c r="D134" s="139">
        <v>1</v>
      </c>
      <c r="E134" s="139">
        <v>1</v>
      </c>
      <c r="F134" s="139">
        <v>0.8571428571428571</v>
      </c>
      <c r="G134" s="139">
        <v>0.8571428571428571</v>
      </c>
      <c r="H134" s="139">
        <v>0.8571428571428571</v>
      </c>
      <c r="I134" s="139">
        <v>0.8571428571428571</v>
      </c>
      <c r="J134" s="139">
        <v>0.8571428571428571</v>
      </c>
      <c r="K134" s="139">
        <v>0.8571428571428571</v>
      </c>
      <c r="L134" s="139">
        <v>0.8571428571428571</v>
      </c>
      <c r="M134" s="139">
        <v>0.8571428571428571</v>
      </c>
      <c r="N134" s="139">
        <v>0.90476190476190477</v>
      </c>
      <c r="O134" s="140">
        <v>0.90476190476190477</v>
      </c>
      <c r="P134" s="136"/>
      <c r="Q134" s="136"/>
      <c r="R134" s="136"/>
    </row>
    <row r="135" spans="1:18" s="134" customFormat="1" ht="14.25" customHeight="1">
      <c r="A135" s="138" t="s">
        <v>117</v>
      </c>
      <c r="B135" s="139">
        <v>1.25</v>
      </c>
      <c r="C135" s="139">
        <v>1</v>
      </c>
      <c r="D135" s="139">
        <v>1</v>
      </c>
      <c r="E135" s="139">
        <v>1</v>
      </c>
      <c r="F135" s="139">
        <v>1.25</v>
      </c>
      <c r="G135" s="139">
        <v>1.5</v>
      </c>
      <c r="H135" s="139">
        <v>1.5</v>
      </c>
      <c r="I135" s="139">
        <v>1</v>
      </c>
      <c r="J135" s="139">
        <v>1</v>
      </c>
      <c r="K135" s="139">
        <v>1.25</v>
      </c>
      <c r="L135" s="139">
        <v>1.75</v>
      </c>
      <c r="M135" s="139">
        <v>1.75</v>
      </c>
      <c r="N135" s="139">
        <v>1.1000000000000001</v>
      </c>
      <c r="O135" s="140">
        <v>1.2708333333333333</v>
      </c>
      <c r="P135" s="136"/>
      <c r="Q135" s="136"/>
      <c r="R135" s="136"/>
    </row>
    <row r="136" spans="1:18" s="134" customFormat="1" ht="14.25" customHeight="1">
      <c r="A136" s="138" t="s">
        <v>421</v>
      </c>
      <c r="B136" s="139">
        <v>1</v>
      </c>
      <c r="C136" s="139">
        <v>1</v>
      </c>
      <c r="D136" s="139">
        <v>1</v>
      </c>
      <c r="E136" s="139">
        <v>1</v>
      </c>
      <c r="F136" s="139">
        <v>0.9</v>
      </c>
      <c r="G136" s="139">
        <v>0.9</v>
      </c>
      <c r="H136" s="139">
        <v>1</v>
      </c>
      <c r="I136" s="139">
        <v>1</v>
      </c>
      <c r="J136" s="139">
        <v>1.2</v>
      </c>
      <c r="K136" s="139">
        <v>1.3</v>
      </c>
      <c r="L136" s="139">
        <v>1.4</v>
      </c>
      <c r="M136" s="139">
        <v>1.4</v>
      </c>
      <c r="N136" s="139">
        <v>1.4750000000000001</v>
      </c>
      <c r="O136" s="140">
        <v>1.0916666666666666</v>
      </c>
      <c r="P136" s="136"/>
      <c r="Q136" s="136"/>
      <c r="R136" s="136"/>
    </row>
    <row r="137" spans="1:18" s="134" customFormat="1" ht="14.25" customHeight="1">
      <c r="A137" s="138" t="s">
        <v>422</v>
      </c>
      <c r="B137" s="139">
        <v>1.8</v>
      </c>
      <c r="C137" s="139">
        <v>2</v>
      </c>
      <c r="D137" s="139">
        <v>2</v>
      </c>
      <c r="E137" s="139">
        <v>1.8</v>
      </c>
      <c r="F137" s="139">
        <v>1.6</v>
      </c>
      <c r="G137" s="139">
        <v>1.6</v>
      </c>
      <c r="H137" s="139">
        <v>1.6</v>
      </c>
      <c r="I137" s="139">
        <v>1.8</v>
      </c>
      <c r="J137" s="139">
        <v>1.6</v>
      </c>
      <c r="K137" s="139">
        <v>1.6</v>
      </c>
      <c r="L137" s="139">
        <v>1.6</v>
      </c>
      <c r="M137" s="139">
        <v>1.6</v>
      </c>
      <c r="N137" s="139">
        <v>2.8333333333333335</v>
      </c>
      <c r="O137" s="140">
        <v>1.7166666666666666</v>
      </c>
      <c r="P137" s="136"/>
      <c r="Q137" s="136"/>
      <c r="R137" s="136"/>
    </row>
    <row r="138" spans="1:18" s="134" customFormat="1" ht="14.25" customHeight="1">
      <c r="A138" s="138" t="s">
        <v>423</v>
      </c>
      <c r="B138" s="139">
        <v>0.81818181818181823</v>
      </c>
      <c r="C138" s="139">
        <v>0.77272727272727271</v>
      </c>
      <c r="D138" s="139">
        <v>0.68181818181818177</v>
      </c>
      <c r="E138" s="139">
        <v>0.45454545454545453</v>
      </c>
      <c r="F138" s="139">
        <v>0.54545454545454541</v>
      </c>
      <c r="G138" s="139">
        <v>0.5</v>
      </c>
      <c r="H138" s="139">
        <v>0.36363636363636365</v>
      </c>
      <c r="I138" s="139">
        <v>0.31818181818181818</v>
      </c>
      <c r="J138" s="139">
        <v>0.77272727272727271</v>
      </c>
      <c r="K138" s="139">
        <v>0.72727272727272729</v>
      </c>
      <c r="L138" s="139">
        <v>0.63636363636363635</v>
      </c>
      <c r="M138" s="139">
        <v>0.68181818181818177</v>
      </c>
      <c r="N138" s="139">
        <v>0.64102564102564108</v>
      </c>
      <c r="O138" s="140">
        <v>0.60606060606060608</v>
      </c>
      <c r="P138" s="136"/>
      <c r="Q138" s="136"/>
      <c r="R138" s="136"/>
    </row>
    <row r="139" spans="1:18" s="134" customFormat="1" ht="14.25" customHeight="1">
      <c r="A139" s="138" t="s">
        <v>328</v>
      </c>
      <c r="B139" s="139">
        <v>1.2</v>
      </c>
      <c r="C139" s="139">
        <v>1.2</v>
      </c>
      <c r="D139" s="139">
        <v>1.2</v>
      </c>
      <c r="E139" s="139">
        <v>1</v>
      </c>
      <c r="F139" s="139">
        <v>0.4</v>
      </c>
      <c r="G139" s="139">
        <v>0.8</v>
      </c>
      <c r="H139" s="139">
        <v>1</v>
      </c>
      <c r="I139" s="139">
        <v>1.2</v>
      </c>
      <c r="J139" s="139">
        <v>1</v>
      </c>
      <c r="K139" s="139">
        <v>1</v>
      </c>
      <c r="L139" s="139">
        <v>1</v>
      </c>
      <c r="M139" s="139">
        <v>1</v>
      </c>
      <c r="N139" s="139">
        <v>0.95833333333333337</v>
      </c>
      <c r="O139" s="140">
        <v>1</v>
      </c>
      <c r="P139" s="136"/>
      <c r="Q139" s="136"/>
      <c r="R139" s="136"/>
    </row>
    <row r="140" spans="1:18" s="134" customFormat="1" ht="14.25" customHeight="1">
      <c r="A140" s="138" t="s">
        <v>330</v>
      </c>
      <c r="B140" s="139">
        <v>1</v>
      </c>
      <c r="C140" s="139">
        <v>1</v>
      </c>
      <c r="D140" s="139">
        <v>1</v>
      </c>
      <c r="E140" s="139">
        <v>0.83333333333333337</v>
      </c>
      <c r="F140" s="139">
        <v>1</v>
      </c>
      <c r="G140" s="139">
        <v>1</v>
      </c>
      <c r="H140" s="139">
        <v>0.83333333333333337</v>
      </c>
      <c r="I140" s="139">
        <v>0.66666666666666663</v>
      </c>
      <c r="J140" s="139">
        <v>0.83333333333333337</v>
      </c>
      <c r="K140" s="139">
        <v>0.66666666666666663</v>
      </c>
      <c r="L140" s="139">
        <v>0.83333333333333337</v>
      </c>
      <c r="M140" s="139">
        <v>1</v>
      </c>
      <c r="N140" s="139">
        <v>0.88888888888888884</v>
      </c>
      <c r="O140" s="140">
        <v>0.88888888888888884</v>
      </c>
      <c r="P140" s="136"/>
      <c r="Q140" s="136"/>
      <c r="R140" s="136"/>
    </row>
    <row r="141" spans="1:18" s="134" customFormat="1" ht="14.25" customHeight="1">
      <c r="A141" s="138" t="s">
        <v>424</v>
      </c>
      <c r="B141" s="139">
        <v>0.1875</v>
      </c>
      <c r="C141" s="139">
        <v>0.125</v>
      </c>
      <c r="D141" s="139">
        <v>0.1875</v>
      </c>
      <c r="E141" s="139">
        <v>0.3125</v>
      </c>
      <c r="F141" s="139">
        <v>0.38461538461538464</v>
      </c>
      <c r="G141" s="139">
        <v>0.46153846153846156</v>
      </c>
      <c r="H141" s="139">
        <v>0.92307692307692313</v>
      </c>
      <c r="I141" s="139">
        <v>0.92307692307692313</v>
      </c>
      <c r="J141" s="139">
        <v>1</v>
      </c>
      <c r="K141" s="139">
        <v>1</v>
      </c>
      <c r="L141" s="139">
        <v>0.84615384615384615</v>
      </c>
      <c r="M141" s="139">
        <v>1</v>
      </c>
      <c r="N141" s="139">
        <v>0.86250000000000004</v>
      </c>
      <c r="O141" s="140">
        <v>0.58333333333333337</v>
      </c>
      <c r="P141" s="136"/>
      <c r="Q141" s="136"/>
      <c r="R141" s="136"/>
    </row>
    <row r="142" spans="1:18" s="134" customFormat="1" ht="14.25" customHeight="1">
      <c r="A142" s="138" t="s">
        <v>425</v>
      </c>
      <c r="B142" s="139">
        <v>1.1428571428571428</v>
      </c>
      <c r="C142" s="139">
        <v>0.2857142857142857</v>
      </c>
      <c r="D142" s="139">
        <v>0.7142857142857143</v>
      </c>
      <c r="E142" s="139">
        <v>0.5714285714285714</v>
      </c>
      <c r="F142" s="139">
        <v>0.8571428571428571</v>
      </c>
      <c r="G142" s="139">
        <v>1</v>
      </c>
      <c r="H142" s="139"/>
      <c r="I142" s="139"/>
      <c r="J142" s="139"/>
      <c r="K142" s="139"/>
      <c r="L142" s="139"/>
      <c r="M142" s="139"/>
      <c r="N142" s="139">
        <v>0.78333333333333333</v>
      </c>
      <c r="O142" s="140">
        <v>0.76190476190476186</v>
      </c>
      <c r="P142" s="136"/>
      <c r="Q142" s="136"/>
      <c r="R142" s="136"/>
    </row>
    <row r="143" spans="1:18" s="134" customFormat="1" ht="14.25" customHeight="1">
      <c r="A143" s="138" t="s">
        <v>118</v>
      </c>
      <c r="B143" s="139">
        <v>0.87878787878787878</v>
      </c>
      <c r="C143" s="139"/>
      <c r="D143" s="139">
        <v>3.8571428571428572</v>
      </c>
      <c r="E143" s="139">
        <v>4.1428571428571432</v>
      </c>
      <c r="F143" s="139">
        <v>4.1428571428571432</v>
      </c>
      <c r="G143" s="139">
        <v>4</v>
      </c>
      <c r="H143" s="139">
        <v>4.2857142857142856</v>
      </c>
      <c r="I143" s="139">
        <v>4.2857142857142856</v>
      </c>
      <c r="J143" s="139">
        <v>4.1428571428571432</v>
      </c>
      <c r="K143" s="139">
        <v>0.81081081081081086</v>
      </c>
      <c r="L143" s="139">
        <v>0.81081081081081086</v>
      </c>
      <c r="M143" s="139">
        <v>0.81081081081081086</v>
      </c>
      <c r="N143" s="139">
        <v>1.5285714285714285</v>
      </c>
      <c r="O143" s="140">
        <v>1.6632124352331605</v>
      </c>
      <c r="P143" s="136"/>
      <c r="Q143" s="136"/>
      <c r="R143" s="136"/>
    </row>
    <row r="144" spans="1:18" s="134" customFormat="1" ht="14.25" customHeight="1">
      <c r="A144" s="138" t="s">
        <v>332</v>
      </c>
      <c r="B144" s="139">
        <v>0.7142857142857143</v>
      </c>
      <c r="C144" s="139">
        <v>0.7142857142857143</v>
      </c>
      <c r="D144" s="139">
        <v>0.7857142857142857</v>
      </c>
      <c r="E144" s="139">
        <v>0.5</v>
      </c>
      <c r="F144" s="139">
        <v>0.7857142857142857</v>
      </c>
      <c r="G144" s="139">
        <v>0.9285714285714286</v>
      </c>
      <c r="H144" s="139">
        <v>0.9285714285714286</v>
      </c>
      <c r="I144" s="139">
        <v>1</v>
      </c>
      <c r="J144" s="139">
        <v>1</v>
      </c>
      <c r="K144" s="139">
        <v>0.8571428571428571</v>
      </c>
      <c r="L144" s="139">
        <v>0.9285714285714286</v>
      </c>
      <c r="M144" s="139">
        <v>1</v>
      </c>
      <c r="N144" s="139">
        <v>0.84523809523809523</v>
      </c>
      <c r="O144" s="140">
        <v>0.84523809523809523</v>
      </c>
      <c r="P144" s="136"/>
      <c r="Q144" s="136"/>
      <c r="R144" s="136"/>
    </row>
    <row r="145" spans="1:18" s="134" customFormat="1" ht="14.25" customHeight="1">
      <c r="A145" s="138" t="s">
        <v>426</v>
      </c>
      <c r="B145" s="139"/>
      <c r="C145" s="139"/>
      <c r="D145" s="139"/>
      <c r="E145" s="139"/>
      <c r="F145" s="139">
        <v>0.5</v>
      </c>
      <c r="G145" s="139"/>
      <c r="H145" s="139"/>
      <c r="I145" s="139"/>
      <c r="J145" s="139"/>
      <c r="K145" s="139"/>
      <c r="L145" s="139"/>
      <c r="M145" s="139"/>
      <c r="N145" s="139">
        <v>6.9444444444444448E-2</v>
      </c>
      <c r="O145" s="140">
        <v>4.1666666666666664E-2</v>
      </c>
      <c r="P145" s="136"/>
      <c r="Q145" s="136"/>
      <c r="R145" s="136"/>
    </row>
    <row r="146" spans="1:18" s="134" customFormat="1" ht="14.25" customHeight="1">
      <c r="A146" s="138" t="s">
        <v>333</v>
      </c>
      <c r="B146" s="139">
        <v>0.88888888888888884</v>
      </c>
      <c r="C146" s="139">
        <v>0.88888888888888884</v>
      </c>
      <c r="D146" s="139">
        <v>0.88888888888888884</v>
      </c>
      <c r="E146" s="139">
        <v>0.83333333333333337</v>
      </c>
      <c r="F146" s="139">
        <v>0.83333333333333337</v>
      </c>
      <c r="G146" s="139">
        <v>0.77777777777777779</v>
      </c>
      <c r="H146" s="139">
        <v>0.72222222222222221</v>
      </c>
      <c r="I146" s="139">
        <v>0.72222222222222221</v>
      </c>
      <c r="J146" s="139">
        <v>0.72222222222222221</v>
      </c>
      <c r="K146" s="139">
        <v>0.72222222222222221</v>
      </c>
      <c r="L146" s="139">
        <v>0.72222222222222221</v>
      </c>
      <c r="M146" s="139">
        <v>0.72222222222222221</v>
      </c>
      <c r="N146" s="139">
        <v>0.82017543859649122</v>
      </c>
      <c r="O146" s="140">
        <v>0.78703703703703709</v>
      </c>
      <c r="P146" s="136"/>
      <c r="Q146" s="136"/>
      <c r="R146" s="136"/>
    </row>
    <row r="147" spans="1:18" s="134" customFormat="1" ht="14.25" customHeight="1">
      <c r="A147" s="138" t="s">
        <v>427</v>
      </c>
      <c r="B147" s="139">
        <v>0.6</v>
      </c>
      <c r="C147" s="139">
        <v>0.93333333333333335</v>
      </c>
      <c r="D147" s="139">
        <v>0.8666666666666667</v>
      </c>
      <c r="E147" s="139">
        <v>0.8</v>
      </c>
      <c r="F147" s="139">
        <v>1</v>
      </c>
      <c r="G147" s="139">
        <v>0.8666666666666667</v>
      </c>
      <c r="H147" s="139">
        <v>0.8</v>
      </c>
      <c r="I147" s="139">
        <v>0.8666666666666667</v>
      </c>
      <c r="J147" s="139">
        <v>0.73333333333333328</v>
      </c>
      <c r="K147" s="139">
        <v>0.8</v>
      </c>
      <c r="L147" s="139">
        <v>0.8</v>
      </c>
      <c r="M147" s="139">
        <v>0.6</v>
      </c>
      <c r="N147" s="139">
        <v>0.86363636363636365</v>
      </c>
      <c r="O147" s="140">
        <v>0.80555555555555558</v>
      </c>
      <c r="P147" s="136"/>
      <c r="Q147" s="136"/>
      <c r="R147" s="136"/>
    </row>
    <row r="148" spans="1:18" s="134" customFormat="1" ht="14.25" customHeight="1">
      <c r="A148" s="138" t="s">
        <v>334</v>
      </c>
      <c r="B148" s="139">
        <v>0.5</v>
      </c>
      <c r="C148" s="139">
        <v>0.5</v>
      </c>
      <c r="D148" s="139">
        <v>0.5</v>
      </c>
      <c r="E148" s="139">
        <v>0.33333333333333331</v>
      </c>
      <c r="F148" s="139">
        <v>0.25</v>
      </c>
      <c r="G148" s="139">
        <v>0.25</v>
      </c>
      <c r="H148" s="139">
        <v>0.33333333333333331</v>
      </c>
      <c r="I148" s="139">
        <v>0.33333333333333331</v>
      </c>
      <c r="J148" s="139">
        <v>0.25</v>
      </c>
      <c r="K148" s="139">
        <v>8.3333333333333329E-2</v>
      </c>
      <c r="L148" s="139">
        <v>0.25</v>
      </c>
      <c r="M148" s="139">
        <v>0.33333333333333331</v>
      </c>
      <c r="N148" s="139">
        <v>0.46333333333333332</v>
      </c>
      <c r="O148" s="140">
        <v>0.3263888888888889</v>
      </c>
      <c r="P148" s="136"/>
      <c r="Q148" s="136"/>
      <c r="R148" s="136"/>
    </row>
    <row r="149" spans="1:18" s="134" customFormat="1" ht="14.25" customHeight="1">
      <c r="A149" s="138" t="s">
        <v>51</v>
      </c>
      <c r="B149" s="139">
        <v>0.75</v>
      </c>
      <c r="C149" s="139">
        <v>0.5</v>
      </c>
      <c r="D149" s="139">
        <v>0.66666666666666663</v>
      </c>
      <c r="E149" s="139">
        <v>0.58333333333333337</v>
      </c>
      <c r="F149" s="139">
        <v>0.41666666666666669</v>
      </c>
      <c r="G149" s="139">
        <v>0.58333333333333337</v>
      </c>
      <c r="H149" s="139">
        <v>0.66666666666666663</v>
      </c>
      <c r="I149" s="139">
        <v>0.66666666666666663</v>
      </c>
      <c r="J149" s="139">
        <v>0.91666666666666663</v>
      </c>
      <c r="K149" s="139">
        <v>0.83333333333333337</v>
      </c>
      <c r="L149" s="139">
        <v>1</v>
      </c>
      <c r="M149" s="139">
        <v>1</v>
      </c>
      <c r="N149" s="139">
        <v>0.74305555555555558</v>
      </c>
      <c r="O149" s="140">
        <v>0.71527777777777779</v>
      </c>
      <c r="P149" s="136"/>
      <c r="Q149" s="136"/>
      <c r="R149" s="136"/>
    </row>
    <row r="150" spans="1:18" s="134" customFormat="1" ht="14.25" customHeight="1">
      <c r="A150" s="138" t="s">
        <v>428</v>
      </c>
      <c r="B150" s="139">
        <v>1</v>
      </c>
      <c r="C150" s="139">
        <v>1</v>
      </c>
      <c r="D150" s="139">
        <v>1</v>
      </c>
      <c r="E150" s="139">
        <v>1</v>
      </c>
      <c r="F150" s="139">
        <v>1</v>
      </c>
      <c r="G150" s="139">
        <v>1</v>
      </c>
      <c r="H150" s="139">
        <v>1</v>
      </c>
      <c r="I150" s="139">
        <v>1</v>
      </c>
      <c r="J150" s="139">
        <v>1</v>
      </c>
      <c r="K150" s="139">
        <v>1</v>
      </c>
      <c r="L150" s="139">
        <v>1</v>
      </c>
      <c r="M150" s="139">
        <v>1</v>
      </c>
      <c r="N150" s="139">
        <v>1</v>
      </c>
      <c r="O150" s="140">
        <v>1</v>
      </c>
      <c r="P150" s="136"/>
      <c r="Q150" s="136"/>
      <c r="R150" s="136"/>
    </row>
    <row r="151" spans="1:18" s="134" customFormat="1" ht="14.25" customHeight="1">
      <c r="A151" s="138" t="s">
        <v>119</v>
      </c>
      <c r="B151" s="139">
        <v>1</v>
      </c>
      <c r="C151" s="139">
        <v>1</v>
      </c>
      <c r="D151" s="139">
        <v>1</v>
      </c>
      <c r="E151" s="139">
        <v>1</v>
      </c>
      <c r="F151" s="139">
        <v>1</v>
      </c>
      <c r="G151" s="139">
        <v>1</v>
      </c>
      <c r="H151" s="139">
        <v>1</v>
      </c>
      <c r="I151" s="139">
        <v>1</v>
      </c>
      <c r="J151" s="139">
        <v>1</v>
      </c>
      <c r="K151" s="139">
        <v>1</v>
      </c>
      <c r="L151" s="139">
        <v>1</v>
      </c>
      <c r="M151" s="139">
        <v>1</v>
      </c>
      <c r="N151" s="139">
        <v>1</v>
      </c>
      <c r="O151" s="140">
        <v>1</v>
      </c>
      <c r="P151" s="136"/>
      <c r="Q151" s="136"/>
      <c r="R151" s="136"/>
    </row>
    <row r="152" spans="1:18" s="134" customFormat="1" ht="14.25" customHeight="1">
      <c r="A152" s="138" t="s">
        <v>429</v>
      </c>
      <c r="B152" s="139">
        <v>0.75</v>
      </c>
      <c r="C152" s="139">
        <v>0.75</v>
      </c>
      <c r="D152" s="139">
        <v>0.75</v>
      </c>
      <c r="E152" s="139">
        <v>1</v>
      </c>
      <c r="F152" s="139">
        <v>0.75</v>
      </c>
      <c r="G152" s="139">
        <v>0.75</v>
      </c>
      <c r="H152" s="139">
        <v>0.75</v>
      </c>
      <c r="I152" s="139">
        <v>0.75</v>
      </c>
      <c r="J152" s="139">
        <v>0.75</v>
      </c>
      <c r="K152" s="139">
        <v>0.75</v>
      </c>
      <c r="L152" s="139">
        <v>0.75</v>
      </c>
      <c r="M152" s="139">
        <v>0.75</v>
      </c>
      <c r="N152" s="139">
        <v>0.77083333333333337</v>
      </c>
      <c r="O152" s="140">
        <v>0.77083333333333337</v>
      </c>
      <c r="P152" s="136"/>
      <c r="Q152" s="136"/>
      <c r="R152" s="136"/>
    </row>
    <row r="153" spans="1:18" s="134" customFormat="1" ht="14.25" customHeight="1">
      <c r="A153" s="138" t="s">
        <v>120</v>
      </c>
      <c r="B153" s="139">
        <v>2.04</v>
      </c>
      <c r="C153" s="139">
        <v>2.04</v>
      </c>
      <c r="D153" s="139">
        <v>2.04</v>
      </c>
      <c r="E153" s="139">
        <v>2.04</v>
      </c>
      <c r="F153" s="139">
        <v>2</v>
      </c>
      <c r="G153" s="139">
        <v>1.0196078431372548</v>
      </c>
      <c r="H153" s="139">
        <v>1.0196078431372548</v>
      </c>
      <c r="I153" s="139">
        <v>1.0588235294117647</v>
      </c>
      <c r="J153" s="139">
        <v>1.0784313725490196</v>
      </c>
      <c r="K153" s="139">
        <v>1.0588235294117647</v>
      </c>
      <c r="L153" s="139">
        <v>1.0588235294117647</v>
      </c>
      <c r="M153" s="139">
        <v>1.0588235294117647</v>
      </c>
      <c r="N153" s="139">
        <v>1.188135593220339</v>
      </c>
      <c r="O153" s="140">
        <v>1.3049792531120332</v>
      </c>
      <c r="P153" s="136"/>
      <c r="Q153" s="136"/>
      <c r="R153" s="136"/>
    </row>
    <row r="154" spans="1:18" s="134" customFormat="1" ht="14.25" customHeight="1">
      <c r="A154" s="138" t="s">
        <v>430</v>
      </c>
      <c r="B154" s="139">
        <v>0.8571428571428571</v>
      </c>
      <c r="C154" s="139">
        <v>1.1428571428571428</v>
      </c>
      <c r="D154" s="139">
        <v>1</v>
      </c>
      <c r="E154" s="139">
        <v>1.1428571428571428</v>
      </c>
      <c r="F154" s="139">
        <v>1</v>
      </c>
      <c r="G154" s="139">
        <v>1.1428571428571428</v>
      </c>
      <c r="H154" s="139">
        <v>0.8571428571428571</v>
      </c>
      <c r="I154" s="139">
        <v>1.1428571428571428</v>
      </c>
      <c r="J154" s="139">
        <v>0.8571428571428571</v>
      </c>
      <c r="K154" s="139">
        <v>1.2857142857142858</v>
      </c>
      <c r="L154" s="139">
        <v>1.4285714285714286</v>
      </c>
      <c r="M154" s="139">
        <v>1</v>
      </c>
      <c r="N154" s="139">
        <v>0.83333333333333337</v>
      </c>
      <c r="O154" s="140">
        <v>1.0714285714285714</v>
      </c>
      <c r="P154" s="136"/>
      <c r="Q154" s="136"/>
      <c r="R154" s="136"/>
    </row>
    <row r="155" spans="1:18" s="134" customFormat="1" ht="14.25" customHeight="1">
      <c r="A155" s="138" t="s">
        <v>431</v>
      </c>
      <c r="B155" s="139">
        <v>0.5</v>
      </c>
      <c r="C155" s="139">
        <v>0.5</v>
      </c>
      <c r="D155" s="139">
        <v>0.5</v>
      </c>
      <c r="E155" s="139">
        <v>0.5</v>
      </c>
      <c r="F155" s="139">
        <v>0.5</v>
      </c>
      <c r="G155" s="139">
        <v>0.5</v>
      </c>
      <c r="H155" s="139">
        <v>0.5</v>
      </c>
      <c r="I155" s="139">
        <v>0.5</v>
      </c>
      <c r="J155" s="139">
        <v>0.5</v>
      </c>
      <c r="K155" s="139">
        <v>0.5</v>
      </c>
      <c r="L155" s="139">
        <v>0.5</v>
      </c>
      <c r="M155" s="139">
        <v>0.33333333333333331</v>
      </c>
      <c r="N155" s="139">
        <v>0.87962962962962965</v>
      </c>
      <c r="O155" s="140">
        <v>0.4861111111111111</v>
      </c>
      <c r="P155" s="136"/>
      <c r="Q155" s="136"/>
      <c r="R155" s="136"/>
    </row>
    <row r="156" spans="1:18" s="134" customFormat="1" ht="14.25" customHeight="1">
      <c r="A156" s="138" t="s">
        <v>121</v>
      </c>
      <c r="B156" s="139">
        <v>1.1428571428571428</v>
      </c>
      <c r="C156" s="139">
        <v>1</v>
      </c>
      <c r="D156" s="139">
        <v>1.1428571428571428</v>
      </c>
      <c r="E156" s="139">
        <v>1.2857142857142858</v>
      </c>
      <c r="F156" s="139">
        <v>1.4285714285714286</v>
      </c>
      <c r="G156" s="139">
        <v>1.4285714285714286</v>
      </c>
      <c r="H156" s="139">
        <v>1.4285714285714286</v>
      </c>
      <c r="I156" s="139">
        <v>1.4285714285714286</v>
      </c>
      <c r="J156" s="139">
        <v>1.5714285714285714</v>
      </c>
      <c r="K156" s="139">
        <v>1.5714285714285714</v>
      </c>
      <c r="L156" s="139">
        <v>1.5714285714285714</v>
      </c>
      <c r="M156" s="139">
        <v>1.5714285714285714</v>
      </c>
      <c r="N156" s="139">
        <v>0.796875</v>
      </c>
      <c r="O156" s="140">
        <v>1.3809523809523809</v>
      </c>
      <c r="P156" s="136"/>
      <c r="Q156" s="136"/>
      <c r="R156" s="136"/>
    </row>
    <row r="157" spans="1:18" s="134" customFormat="1" ht="14.25" customHeight="1">
      <c r="A157" s="138" t="s">
        <v>122</v>
      </c>
      <c r="B157" s="139">
        <v>1.125</v>
      </c>
      <c r="C157" s="139">
        <v>1.0625</v>
      </c>
      <c r="D157" s="139">
        <v>1.1875</v>
      </c>
      <c r="E157" s="139">
        <v>1.125</v>
      </c>
      <c r="F157" s="139">
        <v>1.1875</v>
      </c>
      <c r="G157" s="139">
        <v>1.1875</v>
      </c>
      <c r="H157" s="139">
        <v>1.1875</v>
      </c>
      <c r="I157" s="139">
        <v>1.1875</v>
      </c>
      <c r="J157" s="139">
        <v>1.3125</v>
      </c>
      <c r="K157" s="139">
        <v>1.3125</v>
      </c>
      <c r="L157" s="139">
        <v>1.3125</v>
      </c>
      <c r="M157" s="139">
        <v>1.3125</v>
      </c>
      <c r="N157" s="139">
        <v>0.7944444444444444</v>
      </c>
      <c r="O157" s="140">
        <v>1.2083333333333333</v>
      </c>
      <c r="P157" s="136"/>
      <c r="Q157" s="136"/>
      <c r="R157" s="136"/>
    </row>
    <row r="158" spans="1:18" s="134" customFormat="1" ht="14.25" customHeight="1">
      <c r="A158" s="138" t="s">
        <v>123</v>
      </c>
      <c r="B158" s="139">
        <v>0.6428571428571429</v>
      </c>
      <c r="C158" s="139">
        <v>0.6428571428571429</v>
      </c>
      <c r="D158" s="139">
        <v>0.5714285714285714</v>
      </c>
      <c r="E158" s="139">
        <v>0.5714285714285714</v>
      </c>
      <c r="F158" s="139">
        <v>0.5714285714285714</v>
      </c>
      <c r="G158" s="139">
        <v>0.5714285714285714</v>
      </c>
      <c r="H158" s="139">
        <v>0.5714285714285714</v>
      </c>
      <c r="I158" s="139">
        <v>0.5714285714285714</v>
      </c>
      <c r="J158" s="139">
        <v>0.5714285714285714</v>
      </c>
      <c r="K158" s="139">
        <v>0.5714285714285714</v>
      </c>
      <c r="L158" s="139">
        <v>0.5714285714285714</v>
      </c>
      <c r="M158" s="139">
        <v>0.5714285714285714</v>
      </c>
      <c r="N158" s="139">
        <v>0.58333333333333337</v>
      </c>
      <c r="O158" s="140">
        <v>0.58333333333333337</v>
      </c>
      <c r="P158" s="136"/>
      <c r="Q158" s="136"/>
      <c r="R158" s="136"/>
    </row>
    <row r="159" spans="1:18" s="134" customFormat="1" ht="14.25" customHeight="1">
      <c r="A159" s="138" t="s">
        <v>432</v>
      </c>
      <c r="B159" s="139">
        <v>0.74285714285714288</v>
      </c>
      <c r="C159" s="139">
        <v>0.77142857142857146</v>
      </c>
      <c r="D159" s="139">
        <v>0.65714285714285714</v>
      </c>
      <c r="E159" s="139">
        <v>0.91428571428571426</v>
      </c>
      <c r="F159" s="139">
        <v>0.97142857142857142</v>
      </c>
      <c r="G159" s="139">
        <v>1</v>
      </c>
      <c r="H159" s="139">
        <v>0.97142857142857142</v>
      </c>
      <c r="I159" s="139">
        <v>1.0571428571428572</v>
      </c>
      <c r="J159" s="139">
        <v>1.0285714285714285</v>
      </c>
      <c r="K159" s="139">
        <v>0.8571428571428571</v>
      </c>
      <c r="L159" s="139">
        <v>0.8</v>
      </c>
      <c r="M159" s="139">
        <v>0.88571428571428568</v>
      </c>
      <c r="N159" s="139">
        <v>0.81</v>
      </c>
      <c r="O159" s="140">
        <v>0.88809523809523805</v>
      </c>
      <c r="P159" s="136"/>
      <c r="Q159" s="136"/>
      <c r="R159" s="136"/>
    </row>
    <row r="160" spans="1:18" s="134" customFormat="1" ht="14.25" customHeight="1">
      <c r="A160" s="138" t="s">
        <v>433</v>
      </c>
      <c r="B160" s="139">
        <v>0.63636363636363635</v>
      </c>
      <c r="C160" s="139">
        <v>0.72727272727272729</v>
      </c>
      <c r="D160" s="139">
        <v>0.72727272727272729</v>
      </c>
      <c r="E160" s="139">
        <v>0.36363636363636365</v>
      </c>
      <c r="F160" s="139">
        <v>0.45454545454545453</v>
      </c>
      <c r="G160" s="139">
        <v>0.81818181818181823</v>
      </c>
      <c r="H160" s="139">
        <v>0.81818181818181823</v>
      </c>
      <c r="I160" s="139">
        <v>0.72727272727272729</v>
      </c>
      <c r="J160" s="139">
        <v>0.81818181818181823</v>
      </c>
      <c r="K160" s="139">
        <v>0.54545454545454541</v>
      </c>
      <c r="L160" s="139">
        <v>0.63636363636363635</v>
      </c>
      <c r="M160" s="139">
        <v>0.63636363636363635</v>
      </c>
      <c r="N160" s="139">
        <v>0.65909090909090906</v>
      </c>
      <c r="O160" s="140">
        <v>0.65909090909090906</v>
      </c>
      <c r="P160" s="136"/>
      <c r="Q160" s="136"/>
      <c r="R160" s="136"/>
    </row>
    <row r="161" spans="1:18" s="134" customFormat="1" ht="14.25" customHeight="1">
      <c r="A161" s="138" t="s">
        <v>434</v>
      </c>
      <c r="B161" s="139">
        <v>1.5</v>
      </c>
      <c r="C161" s="139">
        <v>2.5</v>
      </c>
      <c r="D161" s="139">
        <v>2.25</v>
      </c>
      <c r="E161" s="139">
        <v>2.25</v>
      </c>
      <c r="F161" s="139">
        <v>2</v>
      </c>
      <c r="G161" s="139">
        <v>2</v>
      </c>
      <c r="H161" s="139">
        <v>2.25</v>
      </c>
      <c r="I161" s="139">
        <v>2</v>
      </c>
      <c r="J161" s="139">
        <v>2.5</v>
      </c>
      <c r="K161" s="139">
        <v>3</v>
      </c>
      <c r="L161" s="139">
        <v>3</v>
      </c>
      <c r="M161" s="139">
        <v>3.75</v>
      </c>
      <c r="N161" s="139">
        <v>1.4666666666666666</v>
      </c>
      <c r="O161" s="140">
        <v>2.4166666666666665</v>
      </c>
      <c r="P161" s="136"/>
      <c r="Q161" s="136"/>
      <c r="R161" s="136"/>
    </row>
    <row r="162" spans="1:18" s="134" customFormat="1" ht="14.25" customHeight="1">
      <c r="A162" s="138" t="s">
        <v>124</v>
      </c>
      <c r="B162" s="139">
        <v>1.0338983050847457</v>
      </c>
      <c r="C162" s="139">
        <v>1.0169491525423728</v>
      </c>
      <c r="D162" s="139">
        <v>1.0169491525423728</v>
      </c>
      <c r="E162" s="139">
        <v>0.96610169491525422</v>
      </c>
      <c r="F162" s="139">
        <v>0.94915254237288138</v>
      </c>
      <c r="G162" s="139">
        <v>0.98305084745762716</v>
      </c>
      <c r="H162" s="139">
        <v>0.86440677966101698</v>
      </c>
      <c r="I162" s="139">
        <v>0.96610169491525422</v>
      </c>
      <c r="J162" s="139">
        <v>0.94915254237288138</v>
      </c>
      <c r="K162" s="139">
        <v>1</v>
      </c>
      <c r="L162" s="139">
        <v>1.0508474576271187</v>
      </c>
      <c r="M162" s="139">
        <v>1.0338983050847457</v>
      </c>
      <c r="N162" s="139">
        <v>1.1526479750778815</v>
      </c>
      <c r="O162" s="140">
        <v>0.98587570621468923</v>
      </c>
      <c r="P162" s="136"/>
      <c r="Q162" s="136"/>
      <c r="R162" s="136"/>
    </row>
    <row r="163" spans="1:18" s="134" customFormat="1" ht="14.25" customHeight="1">
      <c r="A163" s="138" t="s">
        <v>125</v>
      </c>
      <c r="B163" s="139">
        <v>0.45</v>
      </c>
      <c r="C163" s="139">
        <v>0.75</v>
      </c>
      <c r="D163" s="139">
        <v>0.95</v>
      </c>
      <c r="E163" s="139">
        <v>1.3</v>
      </c>
      <c r="F163" s="139">
        <v>1.4</v>
      </c>
      <c r="G163" s="139">
        <v>1.45</v>
      </c>
      <c r="H163" s="139">
        <v>1.4</v>
      </c>
      <c r="I163" s="139">
        <v>1.4</v>
      </c>
      <c r="J163" s="139">
        <v>1.4</v>
      </c>
      <c r="K163" s="139">
        <v>1.35</v>
      </c>
      <c r="L163" s="139">
        <v>1.35</v>
      </c>
      <c r="M163" s="139">
        <v>1.4</v>
      </c>
      <c r="N163" s="139">
        <v>1.0572916666666667</v>
      </c>
      <c r="O163" s="140">
        <v>1.2166666666666666</v>
      </c>
      <c r="P163" s="136"/>
      <c r="Q163" s="136"/>
      <c r="R163" s="136"/>
    </row>
    <row r="164" spans="1:18" s="134" customFormat="1" ht="14.25" customHeight="1">
      <c r="A164" s="138" t="s">
        <v>126</v>
      </c>
      <c r="B164" s="139">
        <v>0.69696969696969702</v>
      </c>
      <c r="C164" s="139">
        <v>0.69696969696969702</v>
      </c>
      <c r="D164" s="139">
        <v>0.75757575757575757</v>
      </c>
      <c r="E164" s="139">
        <v>0.63636363636363635</v>
      </c>
      <c r="F164" s="139">
        <v>0.63636363636363635</v>
      </c>
      <c r="G164" s="139">
        <v>0.66666666666666663</v>
      </c>
      <c r="H164" s="139">
        <v>0.63636363636363635</v>
      </c>
      <c r="I164" s="139">
        <v>0.60606060606060608</v>
      </c>
      <c r="J164" s="139">
        <v>0.54545454545454541</v>
      </c>
      <c r="K164" s="139">
        <v>0.51515151515151514</v>
      </c>
      <c r="L164" s="139">
        <v>0.60606060606060608</v>
      </c>
      <c r="M164" s="139">
        <v>0.75757575757575757</v>
      </c>
      <c r="N164" s="139">
        <v>0.73067632850241548</v>
      </c>
      <c r="O164" s="140">
        <v>0.64646464646464652</v>
      </c>
      <c r="P164" s="136"/>
      <c r="Q164" s="136"/>
      <c r="R164" s="136"/>
    </row>
    <row r="165" spans="1:18" s="134" customFormat="1" ht="14.25" customHeight="1">
      <c r="A165" s="138" t="s">
        <v>435</v>
      </c>
      <c r="B165" s="139">
        <v>0.8</v>
      </c>
      <c r="C165" s="139">
        <v>1</v>
      </c>
      <c r="D165" s="139">
        <v>0.8</v>
      </c>
      <c r="E165" s="139">
        <v>0.9</v>
      </c>
      <c r="F165" s="139">
        <v>0.7</v>
      </c>
      <c r="G165" s="139">
        <v>0.4</v>
      </c>
      <c r="H165" s="139">
        <v>0.6</v>
      </c>
      <c r="I165" s="139">
        <v>0.5</v>
      </c>
      <c r="J165" s="139">
        <v>0.5</v>
      </c>
      <c r="K165" s="139">
        <v>0.7</v>
      </c>
      <c r="L165" s="139">
        <v>0.9</v>
      </c>
      <c r="M165" s="139">
        <v>1.1000000000000001</v>
      </c>
      <c r="N165" s="139">
        <v>0.77604166666666663</v>
      </c>
      <c r="O165" s="140">
        <v>0.7416666666666667</v>
      </c>
      <c r="P165" s="136"/>
      <c r="Q165" s="136"/>
      <c r="R165" s="136"/>
    </row>
    <row r="166" spans="1:18" s="134" customFormat="1" ht="14.25" customHeight="1">
      <c r="A166" s="138" t="s">
        <v>436</v>
      </c>
      <c r="B166" s="139">
        <v>0.6428571428571429</v>
      </c>
      <c r="C166" s="139">
        <v>0.5</v>
      </c>
      <c r="D166" s="139">
        <v>1.2857142857142858</v>
      </c>
      <c r="E166" s="139">
        <v>1</v>
      </c>
      <c r="F166" s="139">
        <v>1</v>
      </c>
      <c r="G166" s="139">
        <v>1</v>
      </c>
      <c r="H166" s="139">
        <v>1.1428571428571428</v>
      </c>
      <c r="I166" s="139">
        <v>1</v>
      </c>
      <c r="J166" s="139">
        <v>1.7142857142857142</v>
      </c>
      <c r="K166" s="139">
        <v>1.5</v>
      </c>
      <c r="L166" s="139">
        <v>2.3571428571428572</v>
      </c>
      <c r="M166" s="139">
        <v>1.3571428571428572</v>
      </c>
      <c r="N166" s="139">
        <v>1.1625000000000001</v>
      </c>
      <c r="O166" s="140">
        <v>1.2083333333333333</v>
      </c>
      <c r="P166" s="136"/>
      <c r="Q166" s="136"/>
      <c r="R166" s="136"/>
    </row>
    <row r="167" spans="1:18" s="134" customFormat="1" ht="14.25" customHeight="1">
      <c r="A167" s="138" t="s">
        <v>345</v>
      </c>
      <c r="B167" s="139">
        <v>0.9</v>
      </c>
      <c r="C167" s="139">
        <v>0.9</v>
      </c>
      <c r="D167" s="139">
        <v>1</v>
      </c>
      <c r="E167" s="139">
        <v>0.9</v>
      </c>
      <c r="F167" s="139">
        <v>1.1000000000000001</v>
      </c>
      <c r="G167" s="139">
        <v>1</v>
      </c>
      <c r="H167" s="139">
        <v>1.1000000000000001</v>
      </c>
      <c r="I167" s="139">
        <v>0.9</v>
      </c>
      <c r="J167" s="139">
        <v>1</v>
      </c>
      <c r="K167" s="139">
        <v>1.1000000000000001</v>
      </c>
      <c r="L167" s="139">
        <v>0.6</v>
      </c>
      <c r="M167" s="139">
        <v>0.7</v>
      </c>
      <c r="N167" s="139">
        <v>0.76470588235294112</v>
      </c>
      <c r="O167" s="140">
        <v>0.93333333333333335</v>
      </c>
      <c r="P167" s="136"/>
      <c r="Q167" s="136"/>
      <c r="R167" s="136"/>
    </row>
    <row r="168" spans="1:18" s="134" customFormat="1" ht="14.25" customHeight="1">
      <c r="A168" s="138" t="s">
        <v>437</v>
      </c>
      <c r="B168" s="139"/>
      <c r="C168" s="139"/>
      <c r="D168" s="139"/>
      <c r="E168" s="139">
        <v>0.66666666666666663</v>
      </c>
      <c r="F168" s="139">
        <v>0.33333333333333331</v>
      </c>
      <c r="G168" s="139">
        <v>0.66666666666666663</v>
      </c>
      <c r="H168" s="139">
        <v>0.66666666666666663</v>
      </c>
      <c r="I168" s="139">
        <v>0.66666666666666663</v>
      </c>
      <c r="J168" s="139">
        <v>1</v>
      </c>
      <c r="K168" s="139">
        <v>0.66666666666666663</v>
      </c>
      <c r="L168" s="139">
        <v>1.3333333333333333</v>
      </c>
      <c r="M168" s="139">
        <v>1.3333333333333333</v>
      </c>
      <c r="N168" s="139">
        <v>0.71212121212121215</v>
      </c>
      <c r="O168" s="140">
        <v>0.66666666666666663</v>
      </c>
      <c r="P168" s="136"/>
      <c r="Q168" s="136"/>
      <c r="R168" s="136"/>
    </row>
    <row r="169" spans="1:18" s="134" customFormat="1" ht="14.25" customHeight="1">
      <c r="A169" s="138" t="s">
        <v>127</v>
      </c>
      <c r="B169" s="139">
        <v>0.875</v>
      </c>
      <c r="C169" s="139">
        <v>0.625</v>
      </c>
      <c r="D169" s="139">
        <v>0.75</v>
      </c>
      <c r="E169" s="139">
        <v>0.875</v>
      </c>
      <c r="F169" s="139">
        <v>0.625</v>
      </c>
      <c r="G169" s="139">
        <v>0.625</v>
      </c>
      <c r="H169" s="139">
        <v>0.625</v>
      </c>
      <c r="I169" s="139">
        <v>0.75</v>
      </c>
      <c r="J169" s="139">
        <v>0.875</v>
      </c>
      <c r="K169" s="139">
        <v>0.875</v>
      </c>
      <c r="L169" s="139">
        <v>0.875</v>
      </c>
      <c r="M169" s="139">
        <v>0.875</v>
      </c>
      <c r="N169" s="139">
        <v>0.77083333333333337</v>
      </c>
      <c r="O169" s="140">
        <v>0.77083333333333337</v>
      </c>
      <c r="P169" s="136"/>
      <c r="Q169" s="136"/>
      <c r="R169" s="136"/>
    </row>
    <row r="170" spans="1:18" s="134" customFormat="1" ht="14.25" customHeight="1">
      <c r="A170" s="138" t="s">
        <v>128</v>
      </c>
      <c r="B170" s="139">
        <v>1</v>
      </c>
      <c r="C170" s="139">
        <v>1</v>
      </c>
      <c r="D170" s="139">
        <v>1</v>
      </c>
      <c r="E170" s="139">
        <v>1</v>
      </c>
      <c r="F170" s="139">
        <v>1</v>
      </c>
      <c r="G170" s="139">
        <v>0.93548387096774188</v>
      </c>
      <c r="H170" s="139">
        <v>0.967741935483871</v>
      </c>
      <c r="I170" s="139">
        <v>1</v>
      </c>
      <c r="J170" s="139">
        <v>1</v>
      </c>
      <c r="K170" s="139">
        <v>0.967741935483871</v>
      </c>
      <c r="L170" s="139">
        <v>1</v>
      </c>
      <c r="M170" s="139">
        <v>1</v>
      </c>
      <c r="N170" s="139">
        <v>0.989247311827957</v>
      </c>
      <c r="O170" s="140">
        <v>0.989247311827957</v>
      </c>
      <c r="P170" s="136"/>
      <c r="Q170" s="136"/>
      <c r="R170" s="136"/>
    </row>
    <row r="171" spans="1:18" s="134" customFormat="1" ht="14.25" customHeight="1">
      <c r="A171" s="138" t="s">
        <v>129</v>
      </c>
      <c r="B171" s="139">
        <v>1</v>
      </c>
      <c r="C171" s="139">
        <v>1</v>
      </c>
      <c r="D171" s="139">
        <v>1</v>
      </c>
      <c r="E171" s="139">
        <v>1</v>
      </c>
      <c r="F171" s="139">
        <v>1</v>
      </c>
      <c r="G171" s="139">
        <v>1</v>
      </c>
      <c r="H171" s="139">
        <v>1</v>
      </c>
      <c r="I171" s="139">
        <v>1.0714285714285714</v>
      </c>
      <c r="J171" s="139">
        <v>1.0714285714285714</v>
      </c>
      <c r="K171" s="139">
        <v>1.0714285714285714</v>
      </c>
      <c r="L171" s="139">
        <v>1</v>
      </c>
      <c r="M171" s="139">
        <v>1</v>
      </c>
      <c r="N171" s="139">
        <v>1.0178571428571428</v>
      </c>
      <c r="O171" s="140">
        <v>1.0178571428571428</v>
      </c>
      <c r="P171" s="136"/>
      <c r="Q171" s="136"/>
      <c r="R171" s="136"/>
    </row>
    <row r="172" spans="1:18" s="134" customFormat="1" ht="14.25" customHeight="1">
      <c r="A172" s="138" t="s">
        <v>130</v>
      </c>
      <c r="B172" s="139">
        <v>0.97727272727272729</v>
      </c>
      <c r="C172" s="139">
        <v>1.0681818181818181</v>
      </c>
      <c r="D172" s="139">
        <v>1.0909090909090908</v>
      </c>
      <c r="E172" s="139">
        <v>1.1363636363636365</v>
      </c>
      <c r="F172" s="139">
        <v>1.1363636363636365</v>
      </c>
      <c r="G172" s="139">
        <v>1.1136363636363635</v>
      </c>
      <c r="H172" s="139">
        <v>1.0454545454545454</v>
      </c>
      <c r="I172" s="139">
        <v>1.0227272727272727</v>
      </c>
      <c r="J172" s="139">
        <v>1.0454545454545454</v>
      </c>
      <c r="K172" s="139">
        <v>1.0454545454545454</v>
      </c>
      <c r="L172" s="139">
        <v>1.0227272727272727</v>
      </c>
      <c r="M172" s="139">
        <v>1.0227272727272727</v>
      </c>
      <c r="N172" s="139">
        <v>1.0606060606060606</v>
      </c>
      <c r="O172" s="140">
        <v>1.0606060606060606</v>
      </c>
      <c r="P172" s="136"/>
      <c r="Q172" s="136"/>
      <c r="R172" s="136"/>
    </row>
    <row r="173" spans="1:18" s="134" customFormat="1" ht="14.25" customHeight="1">
      <c r="A173" s="138" t="s">
        <v>131</v>
      </c>
      <c r="B173" s="139">
        <v>0.98</v>
      </c>
      <c r="C173" s="139">
        <v>0.96</v>
      </c>
      <c r="D173" s="139">
        <v>0.92</v>
      </c>
      <c r="E173" s="139">
        <v>0.94</v>
      </c>
      <c r="F173" s="139">
        <v>0.96</v>
      </c>
      <c r="G173" s="139">
        <v>0.94</v>
      </c>
      <c r="H173" s="139">
        <v>0.96</v>
      </c>
      <c r="I173" s="139">
        <v>0.98</v>
      </c>
      <c r="J173" s="139">
        <v>0.98</v>
      </c>
      <c r="K173" s="139">
        <v>0.94</v>
      </c>
      <c r="L173" s="139">
        <v>0.94</v>
      </c>
      <c r="M173" s="139">
        <v>0.96</v>
      </c>
      <c r="N173" s="139">
        <v>0.96333333333333337</v>
      </c>
      <c r="O173" s="140">
        <v>0.95499999999999996</v>
      </c>
      <c r="P173" s="136"/>
      <c r="Q173" s="136"/>
      <c r="R173" s="136"/>
    </row>
    <row r="174" spans="1:18" s="134" customFormat="1" ht="14.25" customHeight="1">
      <c r="A174" s="138" t="s">
        <v>438</v>
      </c>
      <c r="B174" s="139">
        <v>0.5161290322580645</v>
      </c>
      <c r="C174" s="139">
        <v>0.4838709677419355</v>
      </c>
      <c r="D174" s="139">
        <v>0.61290322580645162</v>
      </c>
      <c r="E174" s="139">
        <v>0.64516129032258063</v>
      </c>
      <c r="F174" s="139">
        <v>0.64516129032258063</v>
      </c>
      <c r="G174" s="139">
        <v>0.4838709677419355</v>
      </c>
      <c r="H174" s="139">
        <v>0.64516129032258063</v>
      </c>
      <c r="I174" s="139">
        <v>0.58064516129032262</v>
      </c>
      <c r="J174" s="139">
        <v>0.41935483870967744</v>
      </c>
      <c r="K174" s="139">
        <v>0.4838709677419355</v>
      </c>
      <c r="L174" s="139">
        <v>0.38709677419354838</v>
      </c>
      <c r="M174" s="139">
        <v>0.61290322580645162</v>
      </c>
      <c r="N174" s="139">
        <v>0.61197916666666663</v>
      </c>
      <c r="O174" s="140">
        <v>0.543010752688172</v>
      </c>
      <c r="P174" s="136"/>
      <c r="Q174" s="136"/>
      <c r="R174" s="136"/>
    </row>
    <row r="175" spans="1:18" s="134" customFormat="1" ht="14.25" customHeight="1">
      <c r="A175" s="138" t="s">
        <v>439</v>
      </c>
      <c r="B175" s="139">
        <v>1</v>
      </c>
      <c r="C175" s="139">
        <v>1</v>
      </c>
      <c r="D175" s="139">
        <v>1.1666666666666667</v>
      </c>
      <c r="E175" s="139">
        <v>1.1666666666666667</v>
      </c>
      <c r="F175" s="139">
        <v>1.1666666666666667</v>
      </c>
      <c r="G175" s="139">
        <v>1</v>
      </c>
      <c r="H175" s="139">
        <v>1</v>
      </c>
      <c r="I175" s="139">
        <v>1</v>
      </c>
      <c r="J175" s="139">
        <v>1</v>
      </c>
      <c r="K175" s="139">
        <v>1.1666666666666667</v>
      </c>
      <c r="L175" s="139">
        <v>1</v>
      </c>
      <c r="M175" s="139">
        <v>1</v>
      </c>
      <c r="N175" s="139">
        <v>0.93333333333333335</v>
      </c>
      <c r="O175" s="140">
        <v>1.0555555555555556</v>
      </c>
      <c r="P175" s="136"/>
      <c r="Q175" s="136"/>
      <c r="R175" s="136"/>
    </row>
    <row r="176" spans="1:18" s="134" customFormat="1" ht="14.25" customHeight="1">
      <c r="A176" s="138" t="s">
        <v>132</v>
      </c>
      <c r="B176" s="139">
        <v>0.5</v>
      </c>
      <c r="C176" s="139">
        <v>0.5</v>
      </c>
      <c r="D176" s="139">
        <v>0.5</v>
      </c>
      <c r="E176" s="139">
        <v>0.5</v>
      </c>
      <c r="F176" s="139">
        <v>0.5</v>
      </c>
      <c r="G176" s="139">
        <v>0.5</v>
      </c>
      <c r="H176" s="139">
        <v>0.5</v>
      </c>
      <c r="I176" s="139">
        <v>0.5</v>
      </c>
      <c r="J176" s="139">
        <v>0.5</v>
      </c>
      <c r="K176" s="139">
        <v>0.5</v>
      </c>
      <c r="L176" s="139">
        <v>0.5</v>
      </c>
      <c r="M176" s="139">
        <v>0.5</v>
      </c>
      <c r="N176" s="139">
        <v>0.86363636363636365</v>
      </c>
      <c r="O176" s="140">
        <v>0.5</v>
      </c>
      <c r="P176" s="136"/>
      <c r="Q176" s="136"/>
      <c r="R176" s="136"/>
    </row>
    <row r="177" spans="1:18" s="134" customFormat="1" ht="14.25" customHeight="1">
      <c r="A177" s="138" t="s">
        <v>133</v>
      </c>
      <c r="B177" s="139">
        <v>0.63157894736842102</v>
      </c>
      <c r="C177" s="139">
        <v>0.63157894736842102</v>
      </c>
      <c r="D177" s="139">
        <v>0.63157894736842102</v>
      </c>
      <c r="E177" s="139">
        <v>0.63157894736842102</v>
      </c>
      <c r="F177" s="139">
        <v>0.60526315789473684</v>
      </c>
      <c r="G177" s="139">
        <v>0.60526315789473684</v>
      </c>
      <c r="H177" s="139">
        <v>0.55263157894736847</v>
      </c>
      <c r="I177" s="139">
        <v>0.57894736842105265</v>
      </c>
      <c r="J177" s="139">
        <v>0.63157894736842102</v>
      </c>
      <c r="K177" s="139">
        <v>0.60526315789473684</v>
      </c>
      <c r="L177" s="139">
        <v>0.65789473684210531</v>
      </c>
      <c r="M177" s="139">
        <v>0.68421052631578949</v>
      </c>
      <c r="N177" s="139">
        <v>0.83914728682170547</v>
      </c>
      <c r="O177" s="140">
        <v>0.62061403508771928</v>
      </c>
      <c r="P177" s="136"/>
      <c r="Q177" s="136"/>
      <c r="R177" s="136"/>
    </row>
    <row r="178" spans="1:18" s="134" customFormat="1" ht="14.25" customHeight="1">
      <c r="A178" s="138" t="s">
        <v>440</v>
      </c>
      <c r="B178" s="139">
        <v>0.8214285714285714</v>
      </c>
      <c r="C178" s="139">
        <v>0.7857142857142857</v>
      </c>
      <c r="D178" s="139">
        <v>1</v>
      </c>
      <c r="E178" s="139">
        <v>0.8571428571428571</v>
      </c>
      <c r="F178" s="139">
        <v>1.0714285714285714</v>
      </c>
      <c r="G178" s="139">
        <v>0.8928571428571429</v>
      </c>
      <c r="H178" s="139">
        <v>1.0357142857142858</v>
      </c>
      <c r="I178" s="139">
        <v>1</v>
      </c>
      <c r="J178" s="139">
        <v>1.0357142857142858</v>
      </c>
      <c r="K178" s="139">
        <v>1.0357142857142858</v>
      </c>
      <c r="L178" s="139">
        <v>0.9642857142857143</v>
      </c>
      <c r="M178" s="139">
        <v>1.0357142857142858</v>
      </c>
      <c r="N178" s="139">
        <v>0.94212962962962965</v>
      </c>
      <c r="O178" s="140">
        <v>0.96130952380952384</v>
      </c>
      <c r="P178" s="136"/>
      <c r="Q178" s="136"/>
      <c r="R178" s="136"/>
    </row>
    <row r="179" spans="1:18" s="134" customFormat="1" ht="14.25" customHeight="1">
      <c r="A179" s="138" t="s">
        <v>134</v>
      </c>
      <c r="B179" s="139">
        <v>1</v>
      </c>
      <c r="C179" s="139">
        <v>1</v>
      </c>
      <c r="D179" s="139">
        <v>1</v>
      </c>
      <c r="E179" s="139">
        <v>0.83333333333333337</v>
      </c>
      <c r="F179" s="139">
        <v>0.83333333333333337</v>
      </c>
      <c r="G179" s="139">
        <v>0.83333333333333337</v>
      </c>
      <c r="H179" s="139">
        <v>0.83333333333333337</v>
      </c>
      <c r="I179" s="139">
        <v>0.83333333333333337</v>
      </c>
      <c r="J179" s="139">
        <v>0.83333333333333337</v>
      </c>
      <c r="K179" s="139">
        <v>0.83333333333333337</v>
      </c>
      <c r="L179" s="139">
        <v>0.83333333333333337</v>
      </c>
      <c r="M179" s="139">
        <v>0.83333333333333337</v>
      </c>
      <c r="N179" s="139">
        <v>0.875</v>
      </c>
      <c r="O179" s="140">
        <v>0.875</v>
      </c>
      <c r="P179" s="136"/>
      <c r="Q179" s="136"/>
      <c r="R179" s="136"/>
    </row>
    <row r="180" spans="1:18" s="134" customFormat="1" ht="14.25" customHeight="1">
      <c r="A180" s="138" t="s">
        <v>135</v>
      </c>
      <c r="B180" s="139">
        <v>0.75</v>
      </c>
      <c r="C180" s="139">
        <v>1</v>
      </c>
      <c r="D180" s="139">
        <v>1</v>
      </c>
      <c r="E180" s="139">
        <v>1</v>
      </c>
      <c r="F180" s="139">
        <v>1</v>
      </c>
      <c r="G180" s="139">
        <v>1</v>
      </c>
      <c r="H180" s="139">
        <v>1</v>
      </c>
      <c r="I180" s="139">
        <v>0.75</v>
      </c>
      <c r="J180" s="139">
        <v>0.75</v>
      </c>
      <c r="K180" s="139">
        <v>0.75</v>
      </c>
      <c r="L180" s="139">
        <v>0.75</v>
      </c>
      <c r="M180" s="139">
        <v>0.75</v>
      </c>
      <c r="N180" s="139">
        <v>1.0069444444444444</v>
      </c>
      <c r="O180" s="140">
        <v>0.875</v>
      </c>
      <c r="P180" s="136"/>
      <c r="Q180" s="136"/>
      <c r="R180" s="136"/>
    </row>
    <row r="181" spans="1:18" s="134" customFormat="1" ht="14.25" customHeight="1">
      <c r="A181" s="138" t="s">
        <v>441</v>
      </c>
      <c r="B181" s="139">
        <v>1.2</v>
      </c>
      <c r="C181" s="139">
        <v>1.6</v>
      </c>
      <c r="D181" s="139">
        <v>1.4</v>
      </c>
      <c r="E181" s="139">
        <v>1.8</v>
      </c>
      <c r="F181" s="139">
        <v>1.8</v>
      </c>
      <c r="G181" s="139">
        <v>1.8</v>
      </c>
      <c r="H181" s="139">
        <v>1.8</v>
      </c>
      <c r="I181" s="139">
        <v>1.8</v>
      </c>
      <c r="J181" s="139">
        <v>2</v>
      </c>
      <c r="K181" s="139">
        <v>2</v>
      </c>
      <c r="L181" s="139">
        <v>1.8</v>
      </c>
      <c r="M181" s="139">
        <v>1.8</v>
      </c>
      <c r="N181" s="139">
        <v>3.1666666666666665</v>
      </c>
      <c r="O181" s="140">
        <v>1.7333333333333334</v>
      </c>
      <c r="P181" s="136"/>
      <c r="Q181" s="136"/>
      <c r="R181" s="136"/>
    </row>
    <row r="182" spans="1:18" s="134" customFormat="1" ht="14.25" customHeight="1">
      <c r="A182" s="138" t="s">
        <v>136</v>
      </c>
      <c r="B182" s="139">
        <v>0.77777777777777779</v>
      </c>
      <c r="C182" s="139">
        <v>0.77777777777777779</v>
      </c>
      <c r="D182" s="139">
        <v>0.66666666666666663</v>
      </c>
      <c r="E182" s="139">
        <v>0.66666666666666663</v>
      </c>
      <c r="F182" s="139">
        <v>0.66666666666666663</v>
      </c>
      <c r="G182" s="139">
        <v>0.55555555555555558</v>
      </c>
      <c r="H182" s="139">
        <v>0.55555555555555558</v>
      </c>
      <c r="I182" s="139">
        <v>0.55555555555555558</v>
      </c>
      <c r="J182" s="139">
        <v>0.55555555555555558</v>
      </c>
      <c r="K182" s="139">
        <v>0.55555555555555558</v>
      </c>
      <c r="L182" s="139">
        <v>0.55555555555555558</v>
      </c>
      <c r="M182" s="139">
        <v>0.55555555555555558</v>
      </c>
      <c r="N182" s="139">
        <v>0.62037037037037035</v>
      </c>
      <c r="O182" s="140">
        <v>0.62037037037037035</v>
      </c>
      <c r="P182" s="136"/>
      <c r="Q182" s="136"/>
      <c r="R182" s="136"/>
    </row>
    <row r="183" spans="1:18" s="134" customFormat="1" ht="14.25" customHeight="1">
      <c r="A183" s="138" t="s">
        <v>442</v>
      </c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>
        <v>6.6666666666666666E-2</v>
      </c>
      <c r="O183" s="140"/>
      <c r="P183" s="136"/>
      <c r="Q183" s="136"/>
      <c r="R183" s="136"/>
    </row>
    <row r="184" spans="1:18" s="134" customFormat="1" ht="14.25" customHeight="1">
      <c r="A184" s="138" t="s">
        <v>443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>
        <v>0.5</v>
      </c>
      <c r="O184" s="140" t="s">
        <v>396</v>
      </c>
      <c r="P184" s="136"/>
      <c r="Q184" s="136"/>
      <c r="R184" s="136"/>
    </row>
    <row r="185" spans="1:18" s="134" customFormat="1" ht="14.25" customHeight="1">
      <c r="A185" s="138" t="s">
        <v>444</v>
      </c>
      <c r="B185" s="139">
        <v>1.1666666666666667</v>
      </c>
      <c r="C185" s="139">
        <v>1</v>
      </c>
      <c r="D185" s="139">
        <v>1.3333333333333333</v>
      </c>
      <c r="E185" s="139">
        <v>1.1666666666666667</v>
      </c>
      <c r="F185" s="139">
        <v>1.8333333333333333</v>
      </c>
      <c r="G185" s="139">
        <v>1.5</v>
      </c>
      <c r="H185" s="139">
        <v>1.1666666666666667</v>
      </c>
      <c r="I185" s="139">
        <v>1.5</v>
      </c>
      <c r="J185" s="139">
        <v>1.5</v>
      </c>
      <c r="K185" s="139">
        <v>1.5</v>
      </c>
      <c r="L185" s="139">
        <v>1.5</v>
      </c>
      <c r="M185" s="139">
        <v>1.5</v>
      </c>
      <c r="N185" s="139">
        <v>1.3888888888888888</v>
      </c>
      <c r="O185" s="140">
        <v>1.3888888888888888</v>
      </c>
      <c r="P185" s="136"/>
      <c r="Q185" s="136"/>
      <c r="R185" s="136"/>
    </row>
    <row r="186" spans="1:18" s="134" customFormat="1" ht="14.25" customHeight="1">
      <c r="A186" s="138" t="s">
        <v>445</v>
      </c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>
        <v>4.1666666666666664E-2</v>
      </c>
      <c r="M186" s="139"/>
      <c r="N186" s="139">
        <v>1.3888888888888888E-2</v>
      </c>
      <c r="O186" s="140">
        <v>1.3888888888888888E-2</v>
      </c>
      <c r="P186" s="136"/>
      <c r="Q186" s="136"/>
      <c r="R186" s="136"/>
    </row>
    <row r="187" spans="1:18" s="134" customFormat="1" ht="14.25" customHeight="1">
      <c r="A187" s="138" t="s">
        <v>446</v>
      </c>
      <c r="B187" s="139">
        <v>0.66666666666666663</v>
      </c>
      <c r="C187" s="139">
        <v>0.83333333333333337</v>
      </c>
      <c r="D187" s="139">
        <v>0.5</v>
      </c>
      <c r="E187" s="139">
        <v>0.83333333333333337</v>
      </c>
      <c r="F187" s="139">
        <v>0.83333333333333337</v>
      </c>
      <c r="G187" s="139">
        <v>1</v>
      </c>
      <c r="H187" s="139">
        <v>0.66666666666666663</v>
      </c>
      <c r="I187" s="139">
        <v>1.1666666666666667</v>
      </c>
      <c r="J187" s="139">
        <v>0.83333333333333337</v>
      </c>
      <c r="K187" s="139">
        <v>0.83333333333333337</v>
      </c>
      <c r="L187" s="139">
        <v>0.5</v>
      </c>
      <c r="M187" s="139">
        <v>0.33333333333333331</v>
      </c>
      <c r="N187" s="139">
        <v>0.91145833333333337</v>
      </c>
      <c r="O187" s="140">
        <v>0.75</v>
      </c>
      <c r="P187" s="136"/>
      <c r="Q187" s="136"/>
      <c r="R187" s="136"/>
    </row>
    <row r="188" spans="1:18" s="134" customFormat="1" ht="14.25" customHeight="1">
      <c r="A188" s="138" t="s">
        <v>447</v>
      </c>
      <c r="B188" s="139">
        <v>0.66666666666666663</v>
      </c>
      <c r="C188" s="139">
        <v>1.3333333333333333</v>
      </c>
      <c r="D188" s="139">
        <v>1.6666666666666667</v>
      </c>
      <c r="E188" s="139">
        <v>1.1666666666666667</v>
      </c>
      <c r="F188" s="139">
        <v>0.66666666666666663</v>
      </c>
      <c r="G188" s="139">
        <v>0.33333333333333331</v>
      </c>
      <c r="H188" s="139"/>
      <c r="I188" s="139">
        <v>0.16666666666666666</v>
      </c>
      <c r="J188" s="139"/>
      <c r="K188" s="139">
        <v>0.16666666666666666</v>
      </c>
      <c r="L188" s="139">
        <v>0.16666666666666666</v>
      </c>
      <c r="M188" s="139"/>
      <c r="N188" s="139">
        <v>0.69444444444444442</v>
      </c>
      <c r="O188" s="140">
        <v>0.52777777777777779</v>
      </c>
      <c r="P188" s="136"/>
      <c r="Q188" s="136"/>
      <c r="R188" s="136"/>
    </row>
    <row r="189" spans="1:18" s="134" customFormat="1" ht="14.25" customHeight="1">
      <c r="A189" s="138" t="s">
        <v>448</v>
      </c>
      <c r="B189" s="139">
        <v>0.7857142857142857</v>
      </c>
      <c r="C189" s="139">
        <v>0.5</v>
      </c>
      <c r="D189" s="139">
        <v>0.7142857142857143</v>
      </c>
      <c r="E189" s="139">
        <v>0.8571428571428571</v>
      </c>
      <c r="F189" s="139">
        <v>0.9285714285714286</v>
      </c>
      <c r="G189" s="139">
        <v>1.1428571428571428</v>
      </c>
      <c r="H189" s="139">
        <v>1.1428571428571428</v>
      </c>
      <c r="I189" s="139">
        <v>0.8571428571428571</v>
      </c>
      <c r="J189" s="139">
        <v>0.9285714285714286</v>
      </c>
      <c r="K189" s="139">
        <v>1.0714285714285714</v>
      </c>
      <c r="L189" s="139">
        <v>1</v>
      </c>
      <c r="M189" s="139">
        <v>0.9285714285714286</v>
      </c>
      <c r="N189" s="139">
        <v>0.90476190476190477</v>
      </c>
      <c r="O189" s="140">
        <v>0.90476190476190477</v>
      </c>
      <c r="P189" s="136"/>
      <c r="Q189" s="136"/>
      <c r="R189" s="136"/>
    </row>
    <row r="190" spans="1:18" s="134" customFormat="1" ht="14.25" customHeight="1">
      <c r="A190" s="138" t="s">
        <v>137</v>
      </c>
      <c r="B190" s="139">
        <v>0.52631578947368418</v>
      </c>
      <c r="C190" s="139">
        <v>0.52631578947368418</v>
      </c>
      <c r="D190" s="139">
        <v>0.52631578947368418</v>
      </c>
      <c r="E190" s="139">
        <v>0.52631578947368418</v>
      </c>
      <c r="F190" s="139">
        <v>0.52631578947368418</v>
      </c>
      <c r="G190" s="139">
        <v>0.52631578947368418</v>
      </c>
      <c r="H190" s="139">
        <v>0.52631578947368418</v>
      </c>
      <c r="I190" s="139">
        <v>0.52631578947368418</v>
      </c>
      <c r="J190" s="139">
        <v>0.52631578947368418</v>
      </c>
      <c r="K190" s="139">
        <v>0.52631578947368418</v>
      </c>
      <c r="L190" s="139">
        <v>0.52631578947368418</v>
      </c>
      <c r="M190" s="139">
        <v>0.52631578947368418</v>
      </c>
      <c r="N190" s="139">
        <v>0.69841269841269837</v>
      </c>
      <c r="O190" s="140">
        <v>0.52631578947368418</v>
      </c>
      <c r="P190" s="136"/>
      <c r="Q190" s="136"/>
      <c r="R190" s="136"/>
    </row>
    <row r="191" spans="1:18" s="134" customFormat="1" ht="14.25" customHeight="1">
      <c r="A191" s="138" t="s">
        <v>138</v>
      </c>
      <c r="B191" s="139">
        <v>1.3571428571428572</v>
      </c>
      <c r="C191" s="139">
        <v>1.3571428571428572</v>
      </c>
      <c r="D191" s="139">
        <v>1.3571428571428572</v>
      </c>
      <c r="E191" s="139">
        <v>1.3571428571428572</v>
      </c>
      <c r="F191" s="139">
        <v>1.3571428571428572</v>
      </c>
      <c r="G191" s="139">
        <v>1.3571428571428572</v>
      </c>
      <c r="H191" s="139">
        <v>1.3571428571428572</v>
      </c>
      <c r="I191" s="139">
        <v>1.2857142857142858</v>
      </c>
      <c r="J191" s="139">
        <v>1.2142857142857142</v>
      </c>
      <c r="K191" s="139">
        <v>1.2142857142857142</v>
      </c>
      <c r="L191" s="139">
        <v>1.2142857142857142</v>
      </c>
      <c r="M191" s="139">
        <v>1.2857142857142858</v>
      </c>
      <c r="N191" s="139">
        <v>1.1764705882352942</v>
      </c>
      <c r="O191" s="140">
        <v>1.3095238095238095</v>
      </c>
      <c r="P191" s="136"/>
      <c r="Q191" s="136"/>
      <c r="R191" s="136"/>
    </row>
    <row r="192" spans="1:18" s="134" customFormat="1" ht="14.25" customHeight="1">
      <c r="A192" s="138" t="s">
        <v>139</v>
      </c>
      <c r="B192" s="139">
        <v>1.3333333333333333</v>
      </c>
      <c r="C192" s="139">
        <v>1.3333333333333333</v>
      </c>
      <c r="D192" s="139">
        <v>1.25</v>
      </c>
      <c r="E192" s="139">
        <v>1.25</v>
      </c>
      <c r="F192" s="139">
        <v>1.25</v>
      </c>
      <c r="G192" s="139">
        <v>1.25</v>
      </c>
      <c r="H192" s="139">
        <v>1.25</v>
      </c>
      <c r="I192" s="139">
        <v>1.1666666666666667</v>
      </c>
      <c r="J192" s="139">
        <v>1.1666666666666667</v>
      </c>
      <c r="K192" s="139">
        <v>1</v>
      </c>
      <c r="L192" s="139">
        <v>1.1666666666666667</v>
      </c>
      <c r="M192" s="139">
        <v>1.1666666666666667</v>
      </c>
      <c r="N192" s="139">
        <v>0.66287878787878785</v>
      </c>
      <c r="O192" s="140">
        <v>1.2152777777777777</v>
      </c>
      <c r="P192" s="136"/>
      <c r="Q192" s="136"/>
      <c r="R192" s="136"/>
    </row>
    <row r="193" spans="1:18" s="134" customFormat="1" ht="14.25" customHeight="1">
      <c r="A193" s="138" t="s">
        <v>52</v>
      </c>
      <c r="B193" s="139">
        <v>0.80769230769230771</v>
      </c>
      <c r="C193" s="139">
        <v>0.92307692307692313</v>
      </c>
      <c r="D193" s="139">
        <v>1.0961538461538463</v>
      </c>
      <c r="E193" s="139">
        <v>1.1538461538461537</v>
      </c>
      <c r="F193" s="139">
        <v>1.1730769230769231</v>
      </c>
      <c r="G193" s="139">
        <v>1.0961538461538463</v>
      </c>
      <c r="H193" s="139">
        <v>1.0192307692307692</v>
      </c>
      <c r="I193" s="139">
        <v>1.0769230769230769</v>
      </c>
      <c r="J193" s="139">
        <v>1.1538461538461537</v>
      </c>
      <c r="K193" s="139">
        <v>0.82692307692307687</v>
      </c>
      <c r="L193" s="139">
        <v>0.96153846153846156</v>
      </c>
      <c r="M193" s="139">
        <v>0.96153846153846156</v>
      </c>
      <c r="N193" s="139">
        <v>1.1100000000000001</v>
      </c>
      <c r="O193" s="140">
        <v>1.0208333333333333</v>
      </c>
      <c r="P193" s="136"/>
      <c r="Q193" s="136"/>
      <c r="R193" s="136"/>
    </row>
    <row r="194" spans="1:18" s="134" customFormat="1" ht="14.25" customHeight="1">
      <c r="A194" s="138" t="s">
        <v>140</v>
      </c>
      <c r="B194" s="139">
        <v>0.66666666666666663</v>
      </c>
      <c r="C194" s="139">
        <v>0.66666666666666663</v>
      </c>
      <c r="D194" s="139">
        <v>0.66666666666666663</v>
      </c>
      <c r="E194" s="139">
        <v>0.66666666666666663</v>
      </c>
      <c r="F194" s="139">
        <v>0.66666666666666663</v>
      </c>
      <c r="G194" s="139">
        <v>0.66666666666666663</v>
      </c>
      <c r="H194" s="139">
        <v>0.66666666666666663</v>
      </c>
      <c r="I194" s="139">
        <v>0.83333333333333337</v>
      </c>
      <c r="J194" s="139">
        <v>0.83333333333333337</v>
      </c>
      <c r="K194" s="139">
        <v>1</v>
      </c>
      <c r="L194" s="139">
        <v>1</v>
      </c>
      <c r="M194" s="139">
        <v>1</v>
      </c>
      <c r="N194" s="139">
        <v>0.77777777777777779</v>
      </c>
      <c r="O194" s="140">
        <v>0.77777777777777779</v>
      </c>
      <c r="P194" s="136"/>
      <c r="Q194" s="136"/>
      <c r="R194" s="136"/>
    </row>
    <row r="195" spans="1:18" s="134" customFormat="1" ht="14.25" customHeight="1">
      <c r="A195" s="138" t="s">
        <v>141</v>
      </c>
      <c r="B195" s="139">
        <v>0.5</v>
      </c>
      <c r="C195" s="139">
        <v>0.5</v>
      </c>
      <c r="D195" s="139">
        <v>0.5</v>
      </c>
      <c r="E195" s="139">
        <v>0.4</v>
      </c>
      <c r="F195" s="139">
        <v>0.4</v>
      </c>
      <c r="G195" s="139">
        <v>0.4</v>
      </c>
      <c r="H195" s="139">
        <v>0.3</v>
      </c>
      <c r="I195" s="139">
        <v>0.3</v>
      </c>
      <c r="J195" s="139">
        <v>0.4</v>
      </c>
      <c r="K195" s="139">
        <v>0.5</v>
      </c>
      <c r="L195" s="139">
        <v>0.7</v>
      </c>
      <c r="M195" s="139">
        <v>0.8</v>
      </c>
      <c r="N195" s="139">
        <v>0.40384615384615385</v>
      </c>
      <c r="O195" s="140">
        <v>0.47499999999999998</v>
      </c>
      <c r="P195" s="136"/>
      <c r="Q195" s="136"/>
      <c r="R195" s="136"/>
    </row>
    <row r="196" spans="1:18" s="134" customFormat="1" ht="14.25" customHeight="1">
      <c r="A196" s="138" t="s">
        <v>449</v>
      </c>
      <c r="B196" s="139">
        <v>1.173913043478261</v>
      </c>
      <c r="C196" s="139">
        <v>1.173913043478261</v>
      </c>
      <c r="D196" s="139">
        <v>1.2173913043478262</v>
      </c>
      <c r="E196" s="139">
        <v>1.1304347826086956</v>
      </c>
      <c r="F196" s="139">
        <v>0.82608695652173914</v>
      </c>
      <c r="G196" s="139">
        <v>1.0434782608695652</v>
      </c>
      <c r="H196" s="139">
        <v>1.0869565217391304</v>
      </c>
      <c r="I196" s="139">
        <v>1.0869565217391304</v>
      </c>
      <c r="J196" s="139">
        <v>0.56521739130434778</v>
      </c>
      <c r="K196" s="139">
        <v>0.91304347826086951</v>
      </c>
      <c r="L196" s="139">
        <v>1.2173913043478262</v>
      </c>
      <c r="M196" s="139">
        <v>0.86956521739130432</v>
      </c>
      <c r="N196" s="139">
        <v>0.8716216216216216</v>
      </c>
      <c r="O196" s="140">
        <v>1.0253623188405796</v>
      </c>
      <c r="P196" s="136"/>
      <c r="Q196" s="136"/>
      <c r="R196" s="136"/>
    </row>
    <row r="197" spans="1:18" s="134" customFormat="1" ht="28.25" customHeight="1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7"/>
      <c r="P197" s="136"/>
      <c r="Q197" s="136"/>
      <c r="R197" s="136"/>
    </row>
  </sheetData>
  <sheetProtection algorithmName="SHA-512" hashValue="LsXbDLw2j5r0vKPi6PLgUzEiN23M7zG7TjT1KYv9KbRCmxYIeeKVtmzvbMsrXue3jDWqtbx88aBJEFNMjFWLDA==" saltValue="4rt3jFTuCVVPkqmjx49xxg==" spinCount="100000" sheet="1" objects="1" scenarios="1"/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DB85-FD28-FE4E-AC2D-61BA85499E62}">
  <dimension ref="A1:F457"/>
  <sheetViews>
    <sheetView zoomScale="110" zoomScaleNormal="110" workbookViewId="0">
      <pane ySplit="1" topLeftCell="A2" activePane="bottomLeft" state="frozen"/>
      <selection pane="bottomLeft" activeCell="I440" sqref="I440"/>
    </sheetView>
  </sheetViews>
  <sheetFormatPr baseColWidth="10" defaultColWidth="8.83203125" defaultRowHeight="15"/>
  <cols>
    <col min="1" max="1" width="61.6640625" style="157" customWidth="1"/>
    <col min="2" max="2" width="9.1640625" style="158" hidden="1" customWidth="1"/>
    <col min="3" max="3" width="13" style="159" hidden="1" customWidth="1"/>
    <col min="4" max="4" width="10.6640625" style="159" hidden="1" customWidth="1"/>
    <col min="5" max="5" width="15.6640625" style="160" customWidth="1"/>
    <col min="6" max="6" width="8.83203125" style="161"/>
    <col min="7" max="7" width="13.5" style="151" bestFit="1" customWidth="1"/>
    <col min="8" max="16384" width="8.83203125" style="151"/>
  </cols>
  <sheetData>
    <row r="1" spans="1:6" ht="29" customHeight="1">
      <c r="A1" s="147" t="s">
        <v>0</v>
      </c>
      <c r="B1" s="148" t="s">
        <v>450</v>
      </c>
      <c r="C1" s="149" t="s">
        <v>451</v>
      </c>
      <c r="D1" s="149" t="s">
        <v>452</v>
      </c>
      <c r="E1" s="150" t="s">
        <v>26</v>
      </c>
      <c r="F1" s="147" t="s">
        <v>27</v>
      </c>
    </row>
    <row r="2" spans="1:6">
      <c r="A2" s="152"/>
      <c r="B2" s="153"/>
      <c r="C2" s="154"/>
      <c r="D2" s="154"/>
      <c r="E2" s="155"/>
      <c r="F2" s="156"/>
    </row>
    <row r="3" spans="1:6">
      <c r="A3" s="152" t="s">
        <v>360</v>
      </c>
      <c r="B3" s="153">
        <v>111</v>
      </c>
      <c r="C3" s="154">
        <v>49</v>
      </c>
      <c r="D3" s="154">
        <v>4</v>
      </c>
      <c r="E3" s="155">
        <f>(Table1[[#This Row],[Clients in Error Minus Questionable]]+Table1[[#This Row],[HHs in Error]])/Table1[[#This Row],[Client Count]]</f>
        <v>0.47747747747747749</v>
      </c>
      <c r="F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" spans="1:6">
      <c r="A4" s="152" t="s">
        <v>453</v>
      </c>
      <c r="B4" s="153">
        <v>0</v>
      </c>
      <c r="C4" s="154">
        <v>0</v>
      </c>
      <c r="D4" s="154">
        <v>0</v>
      </c>
      <c r="E4" s="155"/>
      <c r="F4" s="156"/>
    </row>
    <row r="5" spans="1:6">
      <c r="A5" s="152" t="s">
        <v>64</v>
      </c>
      <c r="B5" s="153">
        <v>72</v>
      </c>
      <c r="C5" s="154">
        <v>1</v>
      </c>
      <c r="D5" s="154">
        <v>0</v>
      </c>
      <c r="E5" s="155">
        <f>(Table1[[#This Row],[Clients in Error Minus Questionable]]+Table1[[#This Row],[HHs in Error]])/Table1[[#This Row],[Client Count]]</f>
        <v>1.3888888888888888E-2</v>
      </c>
      <c r="F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6" spans="1:6">
      <c r="A6" s="152" t="s">
        <v>361</v>
      </c>
      <c r="B6" s="153">
        <v>71</v>
      </c>
      <c r="C6" s="154">
        <v>8</v>
      </c>
      <c r="D6" s="154">
        <v>0</v>
      </c>
      <c r="E6" s="155">
        <f>(Table1[[#This Row],[Clients in Error Minus Questionable]]+Table1[[#This Row],[HHs in Error]])/Table1[[#This Row],[Client Count]]</f>
        <v>0.11267605633802817</v>
      </c>
      <c r="F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7" spans="1:6">
      <c r="A7" s="152" t="s">
        <v>362</v>
      </c>
      <c r="B7" s="153">
        <v>243</v>
      </c>
      <c r="C7" s="154">
        <v>0</v>
      </c>
      <c r="D7" s="154">
        <v>0</v>
      </c>
      <c r="E7" s="155">
        <f>(Table1[[#This Row],[Clients in Error Minus Questionable]]+Table1[[#This Row],[HHs in Error]])/Table1[[#This Row],[Client Count]]</f>
        <v>0</v>
      </c>
      <c r="F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8" spans="1:6">
      <c r="A8" s="152" t="s">
        <v>454</v>
      </c>
      <c r="B8" s="153">
        <v>93</v>
      </c>
      <c r="C8" s="154">
        <v>0</v>
      </c>
      <c r="D8" s="154">
        <v>0</v>
      </c>
      <c r="E8" s="155">
        <f>(Table1[[#This Row],[Clients in Error Minus Questionable]]+Table1[[#This Row],[HHs in Error]])/Table1[[#This Row],[Client Count]]</f>
        <v>0</v>
      </c>
      <c r="F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" spans="1:6">
      <c r="A9" s="152" t="s">
        <v>270</v>
      </c>
      <c r="B9" s="153">
        <v>105</v>
      </c>
      <c r="C9" s="154">
        <v>6</v>
      </c>
      <c r="D9" s="154">
        <v>2</v>
      </c>
      <c r="E9" s="155">
        <f>(Table1[[#This Row],[Clients in Error Minus Questionable]]+Table1[[#This Row],[HHs in Error]])/Table1[[#This Row],[Client Count]]</f>
        <v>7.6190476190476197E-2</v>
      </c>
      <c r="F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0" spans="1:6">
      <c r="A10" s="152" t="s">
        <v>65</v>
      </c>
      <c r="B10" s="153">
        <v>18</v>
      </c>
      <c r="C10" s="154">
        <v>1</v>
      </c>
      <c r="D10" s="154">
        <v>0</v>
      </c>
      <c r="E10" s="155">
        <f>(Table1[[#This Row],[Clients in Error Minus Questionable]]+Table1[[#This Row],[HHs in Error]])/Table1[[#This Row],[Client Count]]</f>
        <v>5.5555555555555552E-2</v>
      </c>
      <c r="F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1" spans="1:6">
      <c r="A11" s="152" t="s">
        <v>455</v>
      </c>
      <c r="B11" s="153">
        <v>6</v>
      </c>
      <c r="C11" s="154">
        <v>0</v>
      </c>
      <c r="D11" s="154">
        <v>0</v>
      </c>
      <c r="E11" s="155">
        <f>(Table1[[#This Row],[Clients in Error Minus Questionable]]+Table1[[#This Row],[HHs in Error]])/Table1[[#This Row],[Client Count]]</f>
        <v>0</v>
      </c>
      <c r="F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2" spans="1:6">
      <c r="A12" s="152" t="s">
        <v>456</v>
      </c>
      <c r="B12" s="153">
        <v>27</v>
      </c>
      <c r="C12" s="154">
        <v>0</v>
      </c>
      <c r="D12" s="154">
        <v>0</v>
      </c>
      <c r="E12" s="155">
        <f>(Table1[[#This Row],[Clients in Error Minus Questionable]]+Table1[[#This Row],[HHs in Error]])/Table1[[#This Row],[Client Count]]</f>
        <v>0</v>
      </c>
      <c r="F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" spans="1:6">
      <c r="A13" s="152" t="s">
        <v>66</v>
      </c>
      <c r="B13" s="153">
        <v>21</v>
      </c>
      <c r="C13" s="154">
        <v>2</v>
      </c>
      <c r="D13" s="154">
        <v>0</v>
      </c>
      <c r="E13" s="155">
        <f>(Table1[[#This Row],[Clients in Error Minus Questionable]]+Table1[[#This Row],[HHs in Error]])/Table1[[#This Row],[Client Count]]</f>
        <v>9.5238095238095233E-2</v>
      </c>
      <c r="F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4" spans="1:6">
      <c r="A14" s="152" t="s">
        <v>457</v>
      </c>
      <c r="B14" s="153">
        <v>0</v>
      </c>
      <c r="C14" s="154">
        <v>0</v>
      </c>
      <c r="D14" s="154">
        <v>0</v>
      </c>
      <c r="E14" s="155"/>
      <c r="F14" s="156"/>
    </row>
    <row r="15" spans="1:6">
      <c r="A15" s="152" t="s">
        <v>33</v>
      </c>
      <c r="B15" s="153">
        <v>168</v>
      </c>
      <c r="C15" s="154">
        <v>2</v>
      </c>
      <c r="D15" s="154">
        <v>0</v>
      </c>
      <c r="E15" s="155">
        <f>(Table1[[#This Row],[Clients in Error Minus Questionable]]+Table1[[#This Row],[HHs in Error]])/Table1[[#This Row],[Client Count]]</f>
        <v>1.1904761904761904E-2</v>
      </c>
      <c r="F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6" spans="1:6">
      <c r="A16" s="152" t="s">
        <v>458</v>
      </c>
      <c r="B16" s="153" t="s">
        <v>185</v>
      </c>
      <c r="C16" s="154">
        <v>0</v>
      </c>
      <c r="D16" s="154">
        <v>0</v>
      </c>
      <c r="E16" s="155"/>
      <c r="F16" s="156"/>
    </row>
    <row r="17" spans="1:6">
      <c r="A17" s="152" t="s">
        <v>459</v>
      </c>
      <c r="B17" s="153">
        <v>5</v>
      </c>
      <c r="C17" s="154">
        <v>1</v>
      </c>
      <c r="D17" s="154">
        <v>0</v>
      </c>
      <c r="E17" s="155">
        <f>(Table1[[#This Row],[Clients in Error Minus Questionable]]+Table1[[#This Row],[HHs in Error]])/Table1[[#This Row],[Client Count]]</f>
        <v>0.2</v>
      </c>
      <c r="F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8" spans="1:6">
      <c r="A18" s="152" t="s">
        <v>271</v>
      </c>
      <c r="B18" s="153">
        <v>74</v>
      </c>
      <c r="C18" s="154">
        <v>17</v>
      </c>
      <c r="D18" s="154">
        <v>1</v>
      </c>
      <c r="E18" s="155">
        <f>(Table1[[#This Row],[Clients in Error Minus Questionable]]+Table1[[#This Row],[HHs in Error]])/Table1[[#This Row],[Client Count]]</f>
        <v>0.24324324324324326</v>
      </c>
      <c r="F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" spans="1:6">
      <c r="A19" s="152" t="s">
        <v>460</v>
      </c>
      <c r="B19" s="153">
        <v>5</v>
      </c>
      <c r="C19" s="154">
        <v>5</v>
      </c>
      <c r="D19" s="154">
        <v>0</v>
      </c>
      <c r="E19" s="155">
        <f>(Table1[[#This Row],[Clients in Error Minus Questionable]]+Table1[[#This Row],[HHs in Error]])/Table1[[#This Row],[Client Count]]</f>
        <v>1</v>
      </c>
      <c r="F1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0" spans="1:6">
      <c r="A20" s="152" t="s">
        <v>363</v>
      </c>
      <c r="B20" s="153">
        <v>142</v>
      </c>
      <c r="C20" s="154">
        <v>18</v>
      </c>
      <c r="D20" s="154">
        <v>0</v>
      </c>
      <c r="E20" s="155">
        <f>(Table1[[#This Row],[Clients in Error Minus Questionable]]+Table1[[#This Row],[HHs in Error]])/Table1[[#This Row],[Client Count]]</f>
        <v>0.12676056338028169</v>
      </c>
      <c r="F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1" spans="1:6">
      <c r="A21" s="152" t="s">
        <v>364</v>
      </c>
      <c r="B21" s="153">
        <v>47</v>
      </c>
      <c r="C21" s="154">
        <v>3</v>
      </c>
      <c r="D21" s="154">
        <v>0</v>
      </c>
      <c r="E21" s="155">
        <f>(Table1[[#This Row],[Clients in Error Minus Questionable]]+Table1[[#This Row],[HHs in Error]])/Table1[[#This Row],[Client Count]]</f>
        <v>6.3829787234042548E-2</v>
      </c>
      <c r="F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2" spans="1:6">
      <c r="A22" s="152" t="s">
        <v>461</v>
      </c>
      <c r="B22" s="153">
        <v>11</v>
      </c>
      <c r="C22" s="154">
        <v>2</v>
      </c>
      <c r="D22" s="154">
        <v>0</v>
      </c>
      <c r="E22" s="155">
        <f>(Table1[[#This Row],[Clients in Error Minus Questionable]]+Table1[[#This Row],[HHs in Error]])/Table1[[#This Row],[Client Count]]</f>
        <v>0.18181818181818182</v>
      </c>
      <c r="F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3" spans="1:6">
      <c r="A23" s="152" t="s">
        <v>272</v>
      </c>
      <c r="B23" s="153">
        <v>34</v>
      </c>
      <c r="C23" s="154">
        <v>6</v>
      </c>
      <c r="D23" s="154">
        <v>0</v>
      </c>
      <c r="E23" s="155">
        <f>(Table1[[#This Row],[Clients in Error Minus Questionable]]+Table1[[#This Row],[HHs in Error]])/Table1[[#This Row],[Client Count]]</f>
        <v>0.17647058823529413</v>
      </c>
      <c r="F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" spans="1:6">
      <c r="A24" s="152" t="s">
        <v>462</v>
      </c>
      <c r="B24" s="153">
        <v>52</v>
      </c>
      <c r="C24" s="154">
        <v>11</v>
      </c>
      <c r="D24" s="154">
        <v>0</v>
      </c>
      <c r="E24" s="155">
        <f>(Table1[[#This Row],[Clients in Error Minus Questionable]]+Table1[[#This Row],[HHs in Error]])/Table1[[#This Row],[Client Count]]</f>
        <v>0.21153846153846154</v>
      </c>
      <c r="F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" spans="1:6">
      <c r="A25" s="152" t="s">
        <v>463</v>
      </c>
      <c r="B25" s="153">
        <v>0</v>
      </c>
      <c r="C25" s="154">
        <v>0</v>
      </c>
      <c r="D25" s="154">
        <v>0</v>
      </c>
      <c r="E25" s="155"/>
      <c r="F25" s="156"/>
    </row>
    <row r="26" spans="1:6">
      <c r="A26" s="152" t="s">
        <v>464</v>
      </c>
      <c r="B26" s="153">
        <v>0</v>
      </c>
      <c r="C26" s="154">
        <v>0</v>
      </c>
      <c r="D26" s="154">
        <v>0</v>
      </c>
      <c r="E26" s="155"/>
      <c r="F26" s="156"/>
    </row>
    <row r="27" spans="1:6">
      <c r="A27" s="152" t="s">
        <v>465</v>
      </c>
      <c r="B27" s="153">
        <v>0</v>
      </c>
      <c r="C27" s="154">
        <v>0</v>
      </c>
      <c r="D27" s="154">
        <v>0</v>
      </c>
      <c r="E27" s="155"/>
      <c r="F27" s="156"/>
    </row>
    <row r="28" spans="1:6">
      <c r="A28" s="152" t="s">
        <v>466</v>
      </c>
      <c r="B28" s="153">
        <v>5</v>
      </c>
      <c r="C28" s="154">
        <v>2</v>
      </c>
      <c r="D28" s="154">
        <v>0</v>
      </c>
      <c r="E28" s="155">
        <f>(Table1[[#This Row],[Clients in Error Minus Questionable]]+Table1[[#This Row],[HHs in Error]])/Table1[[#This Row],[Client Count]]</f>
        <v>0.4</v>
      </c>
      <c r="F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9" spans="1:6">
      <c r="A29" s="152" t="s">
        <v>467</v>
      </c>
      <c r="B29" s="153">
        <v>2</v>
      </c>
      <c r="C29" s="154">
        <v>1</v>
      </c>
      <c r="D29" s="154">
        <v>0</v>
      </c>
      <c r="E29" s="155">
        <f>(Table1[[#This Row],[Clients in Error Minus Questionable]]+Table1[[#This Row],[HHs in Error]])/Table1[[#This Row],[Client Count]]</f>
        <v>0.5</v>
      </c>
      <c r="F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0" spans="1:6">
      <c r="A30" s="152" t="s">
        <v>67</v>
      </c>
      <c r="B30" s="153">
        <v>93</v>
      </c>
      <c r="C30" s="154">
        <v>3</v>
      </c>
      <c r="D30" s="154">
        <v>0</v>
      </c>
      <c r="E30" s="155">
        <f>(Table1[[#This Row],[Clients in Error Minus Questionable]]+Table1[[#This Row],[HHs in Error]])/Table1[[#This Row],[Client Count]]</f>
        <v>3.2258064516129031E-2</v>
      </c>
      <c r="F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1" spans="1:6">
      <c r="A31" s="152" t="s">
        <v>68</v>
      </c>
      <c r="B31" s="153">
        <v>8</v>
      </c>
      <c r="C31" s="154">
        <v>0</v>
      </c>
      <c r="D31" s="154">
        <v>0</v>
      </c>
      <c r="E31" s="155">
        <f>(Table1[[#This Row],[Clients in Error Minus Questionable]]+Table1[[#This Row],[HHs in Error]])/Table1[[#This Row],[Client Count]]</f>
        <v>0</v>
      </c>
      <c r="F3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2" spans="1:6">
      <c r="A32" s="152" t="s">
        <v>69</v>
      </c>
      <c r="B32" s="153">
        <v>142</v>
      </c>
      <c r="C32" s="154">
        <v>2</v>
      </c>
      <c r="D32" s="154">
        <v>0</v>
      </c>
      <c r="E32" s="155">
        <f>(Table1[[#This Row],[Clients in Error Minus Questionable]]+Table1[[#This Row],[HHs in Error]])/Table1[[#This Row],[Client Count]]</f>
        <v>1.4084507042253521E-2</v>
      </c>
      <c r="F3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3" spans="1:6">
      <c r="A33" s="152" t="s">
        <v>70</v>
      </c>
      <c r="B33" s="153">
        <v>14</v>
      </c>
      <c r="C33" s="154">
        <v>1</v>
      </c>
      <c r="D33" s="154">
        <v>0</v>
      </c>
      <c r="E33" s="155">
        <f>(Table1[[#This Row],[Clients in Error Minus Questionable]]+Table1[[#This Row],[HHs in Error]])/Table1[[#This Row],[Client Count]]</f>
        <v>7.1428571428571425E-2</v>
      </c>
      <c r="F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4" spans="1:6">
      <c r="A34" s="152" t="s">
        <v>71</v>
      </c>
      <c r="B34" s="153">
        <v>15</v>
      </c>
      <c r="C34" s="154">
        <v>0</v>
      </c>
      <c r="D34" s="154">
        <v>0</v>
      </c>
      <c r="E34" s="155">
        <f>(Table1[[#This Row],[Clients in Error Minus Questionable]]+Table1[[#This Row],[HHs in Error]])/Table1[[#This Row],[Client Count]]</f>
        <v>0</v>
      </c>
      <c r="F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5" spans="1:6">
      <c r="A35" s="152" t="s">
        <v>468</v>
      </c>
      <c r="B35" s="153">
        <v>110</v>
      </c>
      <c r="C35" s="154">
        <v>6</v>
      </c>
      <c r="D35" s="154">
        <v>0</v>
      </c>
      <c r="E35" s="155">
        <f>(Table1[[#This Row],[Clients in Error Minus Questionable]]+Table1[[#This Row],[HHs in Error]])/Table1[[#This Row],[Client Count]]</f>
        <v>5.4545454545454543E-2</v>
      </c>
      <c r="F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6" spans="1:6">
      <c r="A36" s="152" t="s">
        <v>274</v>
      </c>
      <c r="B36" s="153">
        <v>132</v>
      </c>
      <c r="C36" s="154">
        <v>15</v>
      </c>
      <c r="D36" s="154">
        <v>0</v>
      </c>
      <c r="E36" s="155">
        <f>(Table1[[#This Row],[Clients in Error Minus Questionable]]+Table1[[#This Row],[HHs in Error]])/Table1[[#This Row],[Client Count]]</f>
        <v>0.11363636363636363</v>
      </c>
      <c r="F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7" spans="1:6">
      <c r="A37" s="152" t="s">
        <v>469</v>
      </c>
      <c r="B37" s="153">
        <v>0</v>
      </c>
      <c r="C37" s="154">
        <v>0</v>
      </c>
      <c r="D37" s="154">
        <v>0</v>
      </c>
      <c r="E37" s="155"/>
      <c r="F37" s="156"/>
    </row>
    <row r="38" spans="1:6">
      <c r="A38" s="152" t="s">
        <v>470</v>
      </c>
      <c r="B38" s="153">
        <v>0</v>
      </c>
      <c r="C38" s="154">
        <v>0</v>
      </c>
      <c r="D38" s="154">
        <v>0</v>
      </c>
      <c r="E38" s="155"/>
      <c r="F38" s="156"/>
    </row>
    <row r="39" spans="1:6">
      <c r="A39" s="152" t="s">
        <v>365</v>
      </c>
      <c r="B39" s="153">
        <v>224</v>
      </c>
      <c r="C39" s="154">
        <v>6</v>
      </c>
      <c r="D39" s="154">
        <v>0</v>
      </c>
      <c r="E39" s="155">
        <f>(Table1[[#This Row],[Clients in Error Minus Questionable]]+Table1[[#This Row],[HHs in Error]])/Table1[[#This Row],[Client Count]]</f>
        <v>2.6785714285714284E-2</v>
      </c>
      <c r="F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0" spans="1:6">
      <c r="A40" s="152" t="s">
        <v>73</v>
      </c>
      <c r="B40" s="153">
        <v>36</v>
      </c>
      <c r="C40" s="154">
        <v>0</v>
      </c>
      <c r="D40" s="154">
        <v>0</v>
      </c>
      <c r="E40" s="155">
        <f>(Table1[[#This Row],[Clients in Error Minus Questionable]]+Table1[[#This Row],[HHs in Error]])/Table1[[#This Row],[Client Count]]</f>
        <v>0</v>
      </c>
      <c r="F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1" spans="1:6">
      <c r="A41" s="152" t="s">
        <v>72</v>
      </c>
      <c r="B41" s="153">
        <v>29</v>
      </c>
      <c r="C41" s="154">
        <v>2</v>
      </c>
      <c r="D41" s="154">
        <v>0</v>
      </c>
      <c r="E41" s="155">
        <f>(Table1[[#This Row],[Clients in Error Minus Questionable]]+Table1[[#This Row],[HHs in Error]])/Table1[[#This Row],[Client Count]]</f>
        <v>6.8965517241379309E-2</v>
      </c>
      <c r="F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2" spans="1:6">
      <c r="A42" s="152" t="s">
        <v>74</v>
      </c>
      <c r="B42" s="153">
        <v>47</v>
      </c>
      <c r="C42" s="154">
        <v>3</v>
      </c>
      <c r="D42" s="154">
        <v>0</v>
      </c>
      <c r="E42" s="155">
        <f>(Table1[[#This Row],[Clients in Error Minus Questionable]]+Table1[[#This Row],[HHs in Error]])/Table1[[#This Row],[Client Count]]</f>
        <v>6.3829787234042548E-2</v>
      </c>
      <c r="F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3" spans="1:6">
      <c r="A43" s="152" t="s">
        <v>471</v>
      </c>
      <c r="B43" s="153">
        <v>48</v>
      </c>
      <c r="C43" s="154">
        <v>14</v>
      </c>
      <c r="D43" s="154">
        <v>1</v>
      </c>
      <c r="E43" s="155">
        <f>(Table1[[#This Row],[Clients in Error Minus Questionable]]+Table1[[#This Row],[HHs in Error]])/Table1[[#This Row],[Client Count]]</f>
        <v>0.3125</v>
      </c>
      <c r="F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4" spans="1:6">
      <c r="A44" s="152" t="s">
        <v>472</v>
      </c>
      <c r="B44" s="153">
        <v>0</v>
      </c>
      <c r="C44" s="154">
        <v>0</v>
      </c>
      <c r="D44" s="154">
        <v>0</v>
      </c>
      <c r="E44" s="155"/>
      <c r="F44" s="156"/>
    </row>
    <row r="45" spans="1:6">
      <c r="A45" s="152" t="s">
        <v>276</v>
      </c>
      <c r="B45" s="153">
        <v>27</v>
      </c>
      <c r="C45" s="154">
        <v>2</v>
      </c>
      <c r="D45" s="154">
        <v>0</v>
      </c>
      <c r="E45" s="155">
        <f>(Table1[[#This Row],[Clients in Error Minus Questionable]]+Table1[[#This Row],[HHs in Error]])/Table1[[#This Row],[Client Count]]</f>
        <v>7.407407407407407E-2</v>
      </c>
      <c r="F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6" spans="1:6">
      <c r="A46" s="152" t="s">
        <v>366</v>
      </c>
      <c r="B46" s="153">
        <v>181</v>
      </c>
      <c r="C46" s="154">
        <v>2</v>
      </c>
      <c r="D46" s="154">
        <v>1</v>
      </c>
      <c r="E46" s="155">
        <f>(Table1[[#This Row],[Clients in Error Minus Questionable]]+Table1[[#This Row],[HHs in Error]])/Table1[[#This Row],[Client Count]]</f>
        <v>1.6574585635359115E-2</v>
      </c>
      <c r="F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47" spans="1:6">
      <c r="A47" s="152" t="s">
        <v>473</v>
      </c>
      <c r="B47" s="153">
        <v>0</v>
      </c>
      <c r="C47" s="154">
        <v>0</v>
      </c>
      <c r="D47" s="154">
        <v>0</v>
      </c>
      <c r="E47" s="155"/>
      <c r="F47" s="156"/>
    </row>
    <row r="48" spans="1:6">
      <c r="A48" s="152" t="s">
        <v>474</v>
      </c>
      <c r="B48" s="153">
        <v>91</v>
      </c>
      <c r="C48" s="154">
        <v>2</v>
      </c>
      <c r="D48" s="154">
        <v>0</v>
      </c>
      <c r="E48" s="155">
        <f>(Table1[[#This Row],[Clients in Error Minus Questionable]]+Table1[[#This Row],[HHs in Error]])/Table1[[#This Row],[Client Count]]</f>
        <v>2.197802197802198E-2</v>
      </c>
      <c r="F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9" spans="1:6">
      <c r="A49" s="152" t="s">
        <v>367</v>
      </c>
      <c r="B49" s="153">
        <v>169</v>
      </c>
      <c r="C49" s="154">
        <v>15</v>
      </c>
      <c r="D49" s="154">
        <v>0</v>
      </c>
      <c r="E49" s="155">
        <f>(Table1[[#This Row],[Clients in Error Minus Questionable]]+Table1[[#This Row],[HHs in Error]])/Table1[[#This Row],[Client Count]]</f>
        <v>8.8757396449704137E-2</v>
      </c>
      <c r="F4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50" spans="1:6">
      <c r="A50" s="152" t="s">
        <v>475</v>
      </c>
      <c r="B50" s="153">
        <v>0</v>
      </c>
      <c r="C50" s="154">
        <v>0</v>
      </c>
      <c r="D50" s="154">
        <v>0</v>
      </c>
      <c r="E50" s="155"/>
      <c r="F50" s="156"/>
    </row>
    <row r="51" spans="1:6">
      <c r="A51" s="152" t="s">
        <v>277</v>
      </c>
      <c r="B51" s="153">
        <v>37</v>
      </c>
      <c r="C51" s="154">
        <v>16</v>
      </c>
      <c r="D51" s="154">
        <v>1</v>
      </c>
      <c r="E51" s="155">
        <f>(Table1[[#This Row],[Clients in Error Minus Questionable]]+Table1[[#This Row],[HHs in Error]])/Table1[[#This Row],[Client Count]]</f>
        <v>0.45945945945945948</v>
      </c>
      <c r="F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2" spans="1:6">
      <c r="A52" s="152" t="s">
        <v>368</v>
      </c>
      <c r="B52" s="153">
        <v>432</v>
      </c>
      <c r="C52" s="154">
        <v>130</v>
      </c>
      <c r="D52" s="154">
        <v>0</v>
      </c>
      <c r="E52" s="155">
        <f>(Table1[[#This Row],[Clients in Error Minus Questionable]]+Table1[[#This Row],[HHs in Error]])/Table1[[#This Row],[Client Count]]</f>
        <v>0.30092592592592593</v>
      </c>
      <c r="F5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3" spans="1:6">
      <c r="A53" s="152" t="s">
        <v>476</v>
      </c>
      <c r="B53" s="153">
        <v>0</v>
      </c>
      <c r="C53" s="154">
        <v>0</v>
      </c>
      <c r="D53" s="154">
        <v>0</v>
      </c>
      <c r="E53" s="155"/>
      <c r="F53" s="156"/>
    </row>
    <row r="54" spans="1:6">
      <c r="A54" s="152" t="s">
        <v>477</v>
      </c>
      <c r="B54" s="153">
        <v>2</v>
      </c>
      <c r="C54" s="154">
        <v>0</v>
      </c>
      <c r="D54" s="154">
        <v>0</v>
      </c>
      <c r="E54" s="155">
        <f>(Table1[[#This Row],[Clients in Error Minus Questionable]]+Table1[[#This Row],[HHs in Error]])/Table1[[#This Row],[Client Count]]</f>
        <v>0</v>
      </c>
      <c r="F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55" spans="1:6">
      <c r="A55" s="152" t="s">
        <v>478</v>
      </c>
      <c r="B55" s="153">
        <v>0</v>
      </c>
      <c r="C55" s="154">
        <v>0</v>
      </c>
      <c r="D55" s="154">
        <v>0</v>
      </c>
      <c r="E55" s="155"/>
      <c r="F55" s="156"/>
    </row>
    <row r="56" spans="1:6">
      <c r="A56" s="152" t="s">
        <v>479</v>
      </c>
      <c r="B56" s="153">
        <v>80</v>
      </c>
      <c r="C56" s="154">
        <v>19</v>
      </c>
      <c r="D56" s="154">
        <v>0</v>
      </c>
      <c r="E56" s="155">
        <f>(Table1[[#This Row],[Clients in Error Minus Questionable]]+Table1[[#This Row],[HHs in Error]])/Table1[[#This Row],[Client Count]]</f>
        <v>0.23749999999999999</v>
      </c>
      <c r="F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7" spans="1:6">
      <c r="A57" s="152" t="s">
        <v>480</v>
      </c>
      <c r="B57" s="153">
        <v>62</v>
      </c>
      <c r="C57" s="154">
        <v>7</v>
      </c>
      <c r="D57" s="154">
        <v>0</v>
      </c>
      <c r="E57" s="155">
        <f>(Table1[[#This Row],[Clients in Error Minus Questionable]]+Table1[[#This Row],[HHs in Error]])/Table1[[#This Row],[Client Count]]</f>
        <v>0.11290322580645161</v>
      </c>
      <c r="F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8" spans="1:6">
      <c r="A58" s="152" t="s">
        <v>481</v>
      </c>
      <c r="B58" s="153">
        <v>0</v>
      </c>
      <c r="C58" s="154">
        <v>0</v>
      </c>
      <c r="D58" s="154">
        <v>0</v>
      </c>
      <c r="E58" s="155"/>
      <c r="F58" s="156"/>
    </row>
    <row r="59" spans="1:6">
      <c r="A59" s="152" t="s">
        <v>482</v>
      </c>
      <c r="B59" s="153">
        <v>0</v>
      </c>
      <c r="C59" s="154">
        <v>0</v>
      </c>
      <c r="D59" s="154">
        <v>0</v>
      </c>
      <c r="E59" s="155"/>
      <c r="F59" s="156"/>
    </row>
    <row r="60" spans="1:6">
      <c r="A60" s="152" t="s">
        <v>369</v>
      </c>
      <c r="B60" s="153">
        <v>183</v>
      </c>
      <c r="C60" s="154">
        <v>2</v>
      </c>
      <c r="D60" s="154">
        <v>0</v>
      </c>
      <c r="E60" s="155">
        <f>(Table1[[#This Row],[Clients in Error Minus Questionable]]+Table1[[#This Row],[HHs in Error]])/Table1[[#This Row],[Client Count]]</f>
        <v>1.092896174863388E-2</v>
      </c>
      <c r="F6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61" spans="1:6">
      <c r="A61" s="152" t="s">
        <v>483</v>
      </c>
      <c r="B61" s="153">
        <v>12</v>
      </c>
      <c r="C61" s="154">
        <v>0</v>
      </c>
      <c r="D61" s="154">
        <v>0</v>
      </c>
      <c r="E61" s="155">
        <f>(Table1[[#This Row],[Clients in Error Minus Questionable]]+Table1[[#This Row],[HHs in Error]])/Table1[[#This Row],[Client Count]]</f>
        <v>0</v>
      </c>
      <c r="F6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2" spans="1:6">
      <c r="A62" s="152" t="s">
        <v>278</v>
      </c>
      <c r="B62" s="153">
        <v>49</v>
      </c>
      <c r="C62" s="154">
        <v>0</v>
      </c>
      <c r="D62" s="154">
        <v>0</v>
      </c>
      <c r="E62" s="155">
        <f>(Table1[[#This Row],[Clients in Error Minus Questionable]]+Table1[[#This Row],[HHs in Error]])/Table1[[#This Row],[Client Count]]</f>
        <v>0</v>
      </c>
      <c r="F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3" spans="1:6">
      <c r="A63" s="152" t="s">
        <v>75</v>
      </c>
      <c r="B63" s="153">
        <v>54</v>
      </c>
      <c r="C63" s="154">
        <v>2</v>
      </c>
      <c r="D63" s="154">
        <v>0</v>
      </c>
      <c r="E63" s="155">
        <f>(Table1[[#This Row],[Clients in Error Minus Questionable]]+Table1[[#This Row],[HHs in Error]])/Table1[[#This Row],[Client Count]]</f>
        <v>3.7037037037037035E-2</v>
      </c>
      <c r="F6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64" spans="1:6">
      <c r="A64" s="152" t="s">
        <v>76</v>
      </c>
      <c r="B64" s="153">
        <v>10</v>
      </c>
      <c r="C64" s="154">
        <v>1</v>
      </c>
      <c r="D64" s="154">
        <v>0</v>
      </c>
      <c r="E64" s="155">
        <f>(Table1[[#This Row],[Clients in Error Minus Questionable]]+Table1[[#This Row],[HHs in Error]])/Table1[[#This Row],[Client Count]]</f>
        <v>0.1</v>
      </c>
      <c r="F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65" spans="1:6">
      <c r="A65" s="152" t="s">
        <v>77</v>
      </c>
      <c r="B65" s="153">
        <v>5</v>
      </c>
      <c r="C65" s="154">
        <v>0</v>
      </c>
      <c r="D65" s="154">
        <v>0</v>
      </c>
      <c r="E65" s="155">
        <f>(Table1[[#This Row],[Clients in Error Minus Questionable]]+Table1[[#This Row],[HHs in Error]])/Table1[[#This Row],[Client Count]]</f>
        <v>0</v>
      </c>
      <c r="F6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6" spans="1:6">
      <c r="A66" s="152" t="s">
        <v>279</v>
      </c>
      <c r="B66" s="153">
        <v>63</v>
      </c>
      <c r="C66" s="154">
        <v>0</v>
      </c>
      <c r="D66" s="154">
        <v>0</v>
      </c>
      <c r="E66" s="155">
        <f>(Table1[[#This Row],[Clients in Error Minus Questionable]]+Table1[[#This Row],[HHs in Error]])/Table1[[#This Row],[Client Count]]</f>
        <v>0</v>
      </c>
      <c r="F6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7" spans="1:6">
      <c r="A67" s="152" t="s">
        <v>370</v>
      </c>
      <c r="B67" s="153">
        <v>280</v>
      </c>
      <c r="C67" s="154">
        <v>2</v>
      </c>
      <c r="D67" s="154">
        <v>0</v>
      </c>
      <c r="E67" s="155">
        <f>(Table1[[#This Row],[Clients in Error Minus Questionable]]+Table1[[#This Row],[HHs in Error]])/Table1[[#This Row],[Client Count]]</f>
        <v>7.1428571428571426E-3</v>
      </c>
      <c r="F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68" spans="1:6">
      <c r="A68" s="152" t="s">
        <v>371</v>
      </c>
      <c r="B68" s="153">
        <v>29</v>
      </c>
      <c r="C68" s="154">
        <v>0</v>
      </c>
      <c r="D68" s="154">
        <v>0</v>
      </c>
      <c r="E68" s="155">
        <f>(Table1[[#This Row],[Clients in Error Minus Questionable]]+Table1[[#This Row],[HHs in Error]])/Table1[[#This Row],[Client Count]]</f>
        <v>0</v>
      </c>
      <c r="F6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9" spans="1:6">
      <c r="A69" s="152" t="s">
        <v>484</v>
      </c>
      <c r="B69" s="153">
        <v>14</v>
      </c>
      <c r="C69" s="154">
        <v>0</v>
      </c>
      <c r="D69" s="154">
        <v>0</v>
      </c>
      <c r="E69" s="155">
        <f>(Table1[[#This Row],[Clients in Error Minus Questionable]]+Table1[[#This Row],[HHs in Error]])/Table1[[#This Row],[Client Count]]</f>
        <v>0</v>
      </c>
      <c r="F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0" spans="1:6">
      <c r="A70" s="152" t="s">
        <v>280</v>
      </c>
      <c r="B70" s="153">
        <v>67</v>
      </c>
      <c r="C70" s="154">
        <v>2</v>
      </c>
      <c r="D70" s="154">
        <v>0</v>
      </c>
      <c r="E70" s="155">
        <f>(Table1[[#This Row],[Clients in Error Minus Questionable]]+Table1[[#This Row],[HHs in Error]])/Table1[[#This Row],[Client Count]]</f>
        <v>2.9850746268656716E-2</v>
      </c>
      <c r="F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71" spans="1:6">
      <c r="A71" s="152" t="s">
        <v>281</v>
      </c>
      <c r="B71" s="153">
        <v>69</v>
      </c>
      <c r="C71" s="154">
        <v>2</v>
      </c>
      <c r="D71" s="154">
        <v>0</v>
      </c>
      <c r="E71" s="155">
        <f>(Table1[[#This Row],[Clients in Error Minus Questionable]]+Table1[[#This Row],[HHs in Error]])/Table1[[#This Row],[Client Count]]</f>
        <v>2.8985507246376812E-2</v>
      </c>
      <c r="F7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72" spans="1:6">
      <c r="A72" s="152" t="s">
        <v>282</v>
      </c>
      <c r="B72" s="153">
        <v>68</v>
      </c>
      <c r="C72" s="154">
        <v>3</v>
      </c>
      <c r="D72" s="154">
        <v>0</v>
      </c>
      <c r="E72" s="155">
        <f>(Table1[[#This Row],[Clients in Error Minus Questionable]]+Table1[[#This Row],[HHs in Error]])/Table1[[#This Row],[Client Count]]</f>
        <v>4.4117647058823532E-2</v>
      </c>
      <c r="F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73" spans="1:6">
      <c r="A73" s="152" t="s">
        <v>372</v>
      </c>
      <c r="B73" s="153">
        <v>12</v>
      </c>
      <c r="C73" s="154">
        <v>0</v>
      </c>
      <c r="D73" s="154">
        <v>0</v>
      </c>
      <c r="E73" s="155">
        <f>(Table1[[#This Row],[Clients in Error Minus Questionable]]+Table1[[#This Row],[HHs in Error]])/Table1[[#This Row],[Client Count]]</f>
        <v>0</v>
      </c>
      <c r="F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4" spans="1:6">
      <c r="A74" s="152" t="s">
        <v>373</v>
      </c>
      <c r="B74" s="153">
        <v>350</v>
      </c>
      <c r="C74" s="154">
        <v>2</v>
      </c>
      <c r="D74" s="154">
        <v>0</v>
      </c>
      <c r="E74" s="155">
        <f>(Table1[[#This Row],[Clients in Error Minus Questionable]]+Table1[[#This Row],[HHs in Error]])/Table1[[#This Row],[Client Count]]</f>
        <v>5.7142857142857143E-3</v>
      </c>
      <c r="F7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75" spans="1:6">
      <c r="A75" s="152" t="s">
        <v>374</v>
      </c>
      <c r="B75" s="153">
        <v>36</v>
      </c>
      <c r="C75" s="154">
        <v>0</v>
      </c>
      <c r="D75" s="154">
        <v>0</v>
      </c>
      <c r="E75" s="155">
        <f>(Table1[[#This Row],[Clients in Error Minus Questionable]]+Table1[[#This Row],[HHs in Error]])/Table1[[#This Row],[Client Count]]</f>
        <v>0</v>
      </c>
      <c r="F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6" spans="1:6">
      <c r="A76" s="152" t="s">
        <v>78</v>
      </c>
      <c r="B76" s="153">
        <v>22</v>
      </c>
      <c r="C76" s="154">
        <v>0</v>
      </c>
      <c r="D76" s="154">
        <v>0</v>
      </c>
      <c r="E76" s="155">
        <f>(Table1[[#This Row],[Clients in Error Minus Questionable]]+Table1[[#This Row],[HHs in Error]])/Table1[[#This Row],[Client Count]]</f>
        <v>0</v>
      </c>
      <c r="F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7" spans="1:6">
      <c r="A77" s="152" t="s">
        <v>485</v>
      </c>
      <c r="B77" s="153">
        <v>0</v>
      </c>
      <c r="C77" s="154">
        <v>0</v>
      </c>
      <c r="D77" s="154">
        <v>0</v>
      </c>
      <c r="E77" s="155"/>
      <c r="F77" s="156"/>
    </row>
    <row r="78" spans="1:6">
      <c r="A78" s="152" t="s">
        <v>486</v>
      </c>
      <c r="B78" s="153">
        <v>0</v>
      </c>
      <c r="C78" s="154">
        <v>0</v>
      </c>
      <c r="D78" s="154">
        <v>0</v>
      </c>
      <c r="E78" s="155"/>
      <c r="F78" s="156"/>
    </row>
    <row r="79" spans="1:6">
      <c r="A79" s="152" t="s">
        <v>283</v>
      </c>
      <c r="B79" s="153">
        <v>226</v>
      </c>
      <c r="C79" s="154">
        <v>4</v>
      </c>
      <c r="D79" s="154">
        <v>0</v>
      </c>
      <c r="E79" s="155">
        <f>(Table1[[#This Row],[Clients in Error Minus Questionable]]+Table1[[#This Row],[HHs in Error]])/Table1[[#This Row],[Client Count]]</f>
        <v>1.7699115044247787E-2</v>
      </c>
      <c r="F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80" spans="1:6">
      <c r="A80" s="152" t="s">
        <v>375</v>
      </c>
      <c r="B80" s="153">
        <v>491</v>
      </c>
      <c r="C80" s="154">
        <v>8</v>
      </c>
      <c r="D80" s="154">
        <v>0</v>
      </c>
      <c r="E80" s="155">
        <f>(Table1[[#This Row],[Clients in Error Minus Questionable]]+Table1[[#This Row],[HHs in Error]])/Table1[[#This Row],[Client Count]]</f>
        <v>1.6293279022403257E-2</v>
      </c>
      <c r="F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81" spans="1:6">
      <c r="A81" s="152" t="s">
        <v>487</v>
      </c>
      <c r="B81" s="153">
        <v>0</v>
      </c>
      <c r="C81" s="154">
        <v>0</v>
      </c>
      <c r="D81" s="154">
        <v>0</v>
      </c>
      <c r="E81" s="155"/>
      <c r="F81" s="156"/>
    </row>
    <row r="82" spans="1:6">
      <c r="A82" s="152" t="s">
        <v>488</v>
      </c>
      <c r="B82" s="153">
        <v>56</v>
      </c>
      <c r="C82" s="154">
        <v>18</v>
      </c>
      <c r="D82" s="154">
        <v>0</v>
      </c>
      <c r="E82" s="155">
        <f>(Table1[[#This Row],[Clients in Error Minus Questionable]]+Table1[[#This Row],[HHs in Error]])/Table1[[#This Row],[Client Count]]</f>
        <v>0.32142857142857145</v>
      </c>
      <c r="F8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83" spans="1:6">
      <c r="A83" s="152" t="s">
        <v>489</v>
      </c>
      <c r="B83" s="153">
        <v>13</v>
      </c>
      <c r="C83" s="154">
        <v>12</v>
      </c>
      <c r="D83" s="154">
        <v>0</v>
      </c>
      <c r="E83" s="155">
        <f>(Table1[[#This Row],[Clients in Error Minus Questionable]]+Table1[[#This Row],[HHs in Error]])/Table1[[#This Row],[Client Count]]</f>
        <v>0.92307692307692313</v>
      </c>
      <c r="F8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84" spans="1:6">
      <c r="A84" s="152" t="s">
        <v>490</v>
      </c>
      <c r="B84" s="153">
        <v>2</v>
      </c>
      <c r="C84" s="154">
        <v>0</v>
      </c>
      <c r="D84" s="154">
        <v>0</v>
      </c>
      <c r="E84" s="155">
        <f>(Table1[[#This Row],[Clients in Error Minus Questionable]]+Table1[[#This Row],[HHs in Error]])/Table1[[#This Row],[Client Count]]</f>
        <v>0</v>
      </c>
      <c r="F8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85" spans="1:6">
      <c r="A85" s="152" t="s">
        <v>284</v>
      </c>
      <c r="B85" s="153">
        <v>125</v>
      </c>
      <c r="C85" s="154">
        <v>1</v>
      </c>
      <c r="D85" s="154">
        <v>0</v>
      </c>
      <c r="E85" s="155">
        <f>(Table1[[#This Row],[Clients in Error Minus Questionable]]+Table1[[#This Row],[HHs in Error]])/Table1[[#This Row],[Client Count]]</f>
        <v>8.0000000000000002E-3</v>
      </c>
      <c r="F8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86" spans="1:6">
      <c r="A86" s="152" t="s">
        <v>285</v>
      </c>
      <c r="B86" s="153">
        <v>47</v>
      </c>
      <c r="C86" s="154">
        <v>8</v>
      </c>
      <c r="D86" s="154">
        <v>0</v>
      </c>
      <c r="E86" s="155">
        <f>(Table1[[#This Row],[Clients in Error Minus Questionable]]+Table1[[#This Row],[HHs in Error]])/Table1[[#This Row],[Client Count]]</f>
        <v>0.1702127659574468</v>
      </c>
      <c r="F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87" spans="1:6">
      <c r="A87" s="152" t="s">
        <v>491</v>
      </c>
      <c r="B87" s="153">
        <v>0</v>
      </c>
      <c r="C87" s="154">
        <v>0</v>
      </c>
      <c r="D87" s="154">
        <v>0</v>
      </c>
      <c r="E87" s="155"/>
      <c r="F87" s="156"/>
    </row>
    <row r="88" spans="1:6">
      <c r="A88" s="152" t="s">
        <v>376</v>
      </c>
      <c r="B88" s="153">
        <v>206</v>
      </c>
      <c r="C88" s="154">
        <v>5</v>
      </c>
      <c r="D88" s="154">
        <v>1</v>
      </c>
      <c r="E88" s="155">
        <f>(Table1[[#This Row],[Clients in Error Minus Questionable]]+Table1[[#This Row],[HHs in Error]])/Table1[[#This Row],[Client Count]]</f>
        <v>2.9126213592233011E-2</v>
      </c>
      <c r="F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89" spans="1:6">
      <c r="A89" s="152" t="s">
        <v>492</v>
      </c>
      <c r="B89" s="153">
        <v>0</v>
      </c>
      <c r="C89" s="154">
        <v>0</v>
      </c>
      <c r="D89" s="154">
        <v>0</v>
      </c>
      <c r="E89" s="155"/>
      <c r="F89" s="156"/>
    </row>
    <row r="90" spans="1:6">
      <c r="A90" s="152" t="s">
        <v>286</v>
      </c>
      <c r="B90" s="153">
        <v>50</v>
      </c>
      <c r="C90" s="154">
        <v>1</v>
      </c>
      <c r="D90" s="154">
        <v>0</v>
      </c>
      <c r="E90" s="155">
        <f>(Table1[[#This Row],[Clients in Error Minus Questionable]]+Table1[[#This Row],[HHs in Error]])/Table1[[#This Row],[Client Count]]</f>
        <v>0.02</v>
      </c>
      <c r="F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91" spans="1:6">
      <c r="A91" s="152" t="s">
        <v>377</v>
      </c>
      <c r="B91" s="153">
        <v>112</v>
      </c>
      <c r="C91" s="154">
        <v>1</v>
      </c>
      <c r="D91" s="154">
        <v>0</v>
      </c>
      <c r="E91" s="155">
        <f>(Table1[[#This Row],[Clients in Error Minus Questionable]]+Table1[[#This Row],[HHs in Error]])/Table1[[#This Row],[Client Count]]</f>
        <v>8.9285714285714281E-3</v>
      </c>
      <c r="F9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92" spans="1:6">
      <c r="A92" s="152" t="s">
        <v>287</v>
      </c>
      <c r="B92" s="153">
        <v>20</v>
      </c>
      <c r="C92" s="154">
        <v>0</v>
      </c>
      <c r="D92" s="154">
        <v>0</v>
      </c>
      <c r="E92" s="155">
        <f>(Table1[[#This Row],[Clients in Error Minus Questionable]]+Table1[[#This Row],[HHs in Error]])/Table1[[#This Row],[Client Count]]</f>
        <v>0</v>
      </c>
      <c r="F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3" spans="1:6">
      <c r="A93" s="152" t="s">
        <v>378</v>
      </c>
      <c r="B93" s="153">
        <v>10</v>
      </c>
      <c r="C93" s="154">
        <v>0</v>
      </c>
      <c r="D93" s="154">
        <v>0</v>
      </c>
      <c r="E93" s="155">
        <f>(Table1[[#This Row],[Clients in Error Minus Questionable]]+Table1[[#This Row],[HHs in Error]])/Table1[[#This Row],[Client Count]]</f>
        <v>0</v>
      </c>
      <c r="F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4" spans="1:6">
      <c r="A94" s="152" t="s">
        <v>379</v>
      </c>
      <c r="B94" s="153">
        <v>58</v>
      </c>
      <c r="C94" s="154">
        <v>0</v>
      </c>
      <c r="D94" s="154">
        <v>0</v>
      </c>
      <c r="E94" s="155">
        <f>(Table1[[#This Row],[Clients in Error Minus Questionable]]+Table1[[#This Row],[HHs in Error]])/Table1[[#This Row],[Client Count]]</f>
        <v>0</v>
      </c>
      <c r="F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5" spans="1:6">
      <c r="A95" s="152" t="s">
        <v>79</v>
      </c>
      <c r="B95" s="153">
        <v>17</v>
      </c>
      <c r="C95" s="154">
        <v>1</v>
      </c>
      <c r="D95" s="154">
        <v>0</v>
      </c>
      <c r="E95" s="155">
        <f>(Table1[[#This Row],[Clients in Error Minus Questionable]]+Table1[[#This Row],[HHs in Error]])/Table1[[#This Row],[Client Count]]</f>
        <v>5.8823529411764705E-2</v>
      </c>
      <c r="F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96" spans="1:6">
      <c r="A96" s="152" t="s">
        <v>80</v>
      </c>
      <c r="B96" s="153">
        <v>9</v>
      </c>
      <c r="C96" s="154">
        <v>0</v>
      </c>
      <c r="D96" s="154">
        <v>0</v>
      </c>
      <c r="E96" s="155">
        <f>(Table1[[#This Row],[Clients in Error Minus Questionable]]+Table1[[#This Row],[HHs in Error]])/Table1[[#This Row],[Client Count]]</f>
        <v>0</v>
      </c>
      <c r="F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7" spans="1:6">
      <c r="A97" s="152" t="s">
        <v>380</v>
      </c>
      <c r="B97" s="153">
        <v>12</v>
      </c>
      <c r="C97" s="154">
        <v>1</v>
      </c>
      <c r="D97" s="154">
        <v>0</v>
      </c>
      <c r="E97" s="155">
        <f>(Table1[[#This Row],[Clients in Error Minus Questionable]]+Table1[[#This Row],[HHs in Error]])/Table1[[#This Row],[Client Count]]</f>
        <v>8.3333333333333329E-2</v>
      </c>
      <c r="F9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98" spans="1:6">
      <c r="A98" s="152" t="s">
        <v>493</v>
      </c>
      <c r="B98" s="153">
        <v>31</v>
      </c>
      <c r="C98" s="154">
        <v>3</v>
      </c>
      <c r="D98" s="154">
        <v>0</v>
      </c>
      <c r="E98" s="155">
        <f>(Table1[[#This Row],[Clients in Error Minus Questionable]]+Table1[[#This Row],[HHs in Error]])/Table1[[#This Row],[Client Count]]</f>
        <v>9.6774193548387094E-2</v>
      </c>
      <c r="F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99" spans="1:6">
      <c r="A99" s="152" t="s">
        <v>288</v>
      </c>
      <c r="B99" s="153">
        <v>36</v>
      </c>
      <c r="C99" s="154">
        <v>4</v>
      </c>
      <c r="D99" s="154">
        <v>0</v>
      </c>
      <c r="E99" s="155">
        <f>(Table1[[#This Row],[Clients in Error Minus Questionable]]+Table1[[#This Row],[HHs in Error]])/Table1[[#This Row],[Client Count]]</f>
        <v>0.1111111111111111</v>
      </c>
      <c r="F9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0" spans="1:6">
      <c r="A100" s="152" t="s">
        <v>494</v>
      </c>
      <c r="B100" s="153">
        <v>0</v>
      </c>
      <c r="C100" s="154">
        <v>0</v>
      </c>
      <c r="D100" s="154">
        <v>0</v>
      </c>
      <c r="E100" s="155"/>
      <c r="F100" s="156"/>
    </row>
    <row r="101" spans="1:6">
      <c r="A101" s="152" t="s">
        <v>289</v>
      </c>
      <c r="B101" s="153">
        <v>81</v>
      </c>
      <c r="C101" s="154">
        <v>1</v>
      </c>
      <c r="D101" s="154">
        <v>0</v>
      </c>
      <c r="E101" s="155">
        <f>(Table1[[#This Row],[Clients in Error Minus Questionable]]+Table1[[#This Row],[HHs in Error]])/Table1[[#This Row],[Client Count]]</f>
        <v>1.2345679012345678E-2</v>
      </c>
      <c r="F10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02" spans="1:6">
      <c r="A102" s="152" t="s">
        <v>495</v>
      </c>
      <c r="B102" s="153">
        <v>4</v>
      </c>
      <c r="C102" s="154">
        <v>1</v>
      </c>
      <c r="D102" s="154">
        <v>0</v>
      </c>
      <c r="E102" s="155">
        <f>(Table1[[#This Row],[Clients in Error Minus Questionable]]+Table1[[#This Row],[HHs in Error]])/Table1[[#This Row],[Client Count]]</f>
        <v>0.25</v>
      </c>
      <c r="F1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3" spans="1:6">
      <c r="A103" s="152" t="s">
        <v>496</v>
      </c>
      <c r="B103" s="153">
        <v>21</v>
      </c>
      <c r="C103" s="154">
        <v>3</v>
      </c>
      <c r="D103" s="154">
        <v>0</v>
      </c>
      <c r="E103" s="155">
        <f>(Table1[[#This Row],[Clients in Error Minus Questionable]]+Table1[[#This Row],[HHs in Error]])/Table1[[#This Row],[Client Count]]</f>
        <v>0.14285714285714285</v>
      </c>
      <c r="F10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4" spans="1:6">
      <c r="A104" s="152" t="s">
        <v>81</v>
      </c>
      <c r="B104" s="153">
        <v>94</v>
      </c>
      <c r="C104" s="154">
        <v>0</v>
      </c>
      <c r="D104" s="154">
        <v>0</v>
      </c>
      <c r="E104" s="155">
        <f>(Table1[[#This Row],[Clients in Error Minus Questionable]]+Table1[[#This Row],[HHs in Error]])/Table1[[#This Row],[Client Count]]</f>
        <v>0</v>
      </c>
      <c r="F1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05" spans="1:6">
      <c r="A105" s="152" t="s">
        <v>382</v>
      </c>
      <c r="B105" s="153">
        <v>100</v>
      </c>
      <c r="C105" s="154">
        <v>2</v>
      </c>
      <c r="D105" s="154">
        <v>0</v>
      </c>
      <c r="E105" s="155">
        <f>(Table1[[#This Row],[Clients in Error Minus Questionable]]+Table1[[#This Row],[HHs in Error]])/Table1[[#This Row],[Client Count]]</f>
        <v>0.02</v>
      </c>
      <c r="F1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06" spans="1:6">
      <c r="A106" s="152" t="s">
        <v>497</v>
      </c>
      <c r="B106" s="153">
        <v>23</v>
      </c>
      <c r="C106" s="154">
        <v>9</v>
      </c>
      <c r="D106" s="154">
        <v>1</v>
      </c>
      <c r="E106" s="155">
        <f>(Table1[[#This Row],[Clients in Error Minus Questionable]]+Table1[[#This Row],[HHs in Error]])/Table1[[#This Row],[Client Count]]</f>
        <v>0.43478260869565216</v>
      </c>
      <c r="F10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7" spans="1:6">
      <c r="A107" s="152" t="s">
        <v>498</v>
      </c>
      <c r="B107" s="153">
        <v>34</v>
      </c>
      <c r="C107" s="154">
        <v>5</v>
      </c>
      <c r="D107" s="154">
        <v>0</v>
      </c>
      <c r="E107" s="155">
        <f>(Table1[[#This Row],[Clients in Error Minus Questionable]]+Table1[[#This Row],[HHs in Error]])/Table1[[#This Row],[Client Count]]</f>
        <v>0.14705882352941177</v>
      </c>
      <c r="F1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8" spans="1:6">
      <c r="A108" s="152" t="s">
        <v>383</v>
      </c>
      <c r="B108" s="153">
        <v>88</v>
      </c>
      <c r="C108" s="154">
        <v>0</v>
      </c>
      <c r="D108" s="154">
        <v>0</v>
      </c>
      <c r="E108" s="155">
        <f>(Table1[[#This Row],[Clients in Error Minus Questionable]]+Table1[[#This Row],[HHs in Error]])/Table1[[#This Row],[Client Count]]</f>
        <v>0</v>
      </c>
      <c r="F1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09" spans="1:6">
      <c r="A109" s="152" t="s">
        <v>499</v>
      </c>
      <c r="B109" s="153">
        <v>0</v>
      </c>
      <c r="C109" s="154">
        <v>0</v>
      </c>
      <c r="D109" s="154">
        <v>0</v>
      </c>
      <c r="E109" s="155"/>
      <c r="F109" s="156"/>
    </row>
    <row r="110" spans="1:6">
      <c r="A110" s="152" t="s">
        <v>290</v>
      </c>
      <c r="B110" s="153">
        <v>43</v>
      </c>
      <c r="C110" s="154">
        <v>0</v>
      </c>
      <c r="D110" s="154">
        <v>0</v>
      </c>
      <c r="E110" s="155">
        <f>(Table1[[#This Row],[Clients in Error Minus Questionable]]+Table1[[#This Row],[HHs in Error]])/Table1[[#This Row],[Client Count]]</f>
        <v>0</v>
      </c>
      <c r="F1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1" spans="1:6">
      <c r="A111" s="152" t="s">
        <v>500</v>
      </c>
      <c r="B111" s="153">
        <v>100</v>
      </c>
      <c r="C111" s="154">
        <v>0</v>
      </c>
      <c r="D111" s="154">
        <v>0</v>
      </c>
      <c r="E111" s="155">
        <f>(Table1[[#This Row],[Clients in Error Minus Questionable]]+Table1[[#This Row],[HHs in Error]])/Table1[[#This Row],[Client Count]]</f>
        <v>0</v>
      </c>
      <c r="F1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2" spans="1:6">
      <c r="A112" s="152" t="s">
        <v>501</v>
      </c>
      <c r="B112" s="153">
        <v>18</v>
      </c>
      <c r="C112" s="154">
        <v>0</v>
      </c>
      <c r="D112" s="154">
        <v>0</v>
      </c>
      <c r="E112" s="155">
        <f>(Table1[[#This Row],[Clients in Error Minus Questionable]]+Table1[[#This Row],[HHs in Error]])/Table1[[#This Row],[Client Count]]</f>
        <v>0</v>
      </c>
      <c r="F1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3" spans="1:6">
      <c r="A113" s="152" t="s">
        <v>502</v>
      </c>
      <c r="B113" s="153">
        <v>58</v>
      </c>
      <c r="C113" s="154">
        <v>1</v>
      </c>
      <c r="D113" s="154">
        <v>0</v>
      </c>
      <c r="E113" s="155">
        <f>(Table1[[#This Row],[Clients in Error Minus Questionable]]+Table1[[#This Row],[HHs in Error]])/Table1[[#This Row],[Client Count]]</f>
        <v>1.7241379310344827E-2</v>
      </c>
      <c r="F1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14" spans="1:6">
      <c r="A114" s="152" t="s">
        <v>291</v>
      </c>
      <c r="B114" s="153">
        <v>220</v>
      </c>
      <c r="C114" s="154">
        <v>4</v>
      </c>
      <c r="D114" s="154">
        <v>0</v>
      </c>
      <c r="E114" s="155">
        <f>(Table1[[#This Row],[Clients in Error Minus Questionable]]+Table1[[#This Row],[HHs in Error]])/Table1[[#This Row],[Client Count]]</f>
        <v>1.8181818181818181E-2</v>
      </c>
      <c r="F1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15" spans="1:6">
      <c r="A115" s="152" t="s">
        <v>82</v>
      </c>
      <c r="B115" s="153">
        <v>38</v>
      </c>
      <c r="C115" s="154">
        <v>0</v>
      </c>
      <c r="D115" s="154">
        <v>0</v>
      </c>
      <c r="E115" s="155">
        <f>(Table1[[#This Row],[Clients in Error Minus Questionable]]+Table1[[#This Row],[HHs in Error]])/Table1[[#This Row],[Client Count]]</f>
        <v>0</v>
      </c>
      <c r="F1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6" spans="1:6">
      <c r="A116" s="152" t="s">
        <v>503</v>
      </c>
      <c r="B116" s="153">
        <v>8</v>
      </c>
      <c r="C116" s="154">
        <v>7</v>
      </c>
      <c r="D116" s="154">
        <v>0</v>
      </c>
      <c r="E116" s="155">
        <f>(Table1[[#This Row],[Clients in Error Minus Questionable]]+Table1[[#This Row],[HHs in Error]])/Table1[[#This Row],[Client Count]]</f>
        <v>0.875</v>
      </c>
      <c r="F1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17" spans="1:6">
      <c r="A117" s="152" t="s">
        <v>384</v>
      </c>
      <c r="B117" s="153">
        <v>161</v>
      </c>
      <c r="C117" s="154">
        <v>8</v>
      </c>
      <c r="D117" s="154">
        <v>0</v>
      </c>
      <c r="E117" s="155">
        <f>(Table1[[#This Row],[Clients in Error Minus Questionable]]+Table1[[#This Row],[HHs in Error]])/Table1[[#This Row],[Client Count]]</f>
        <v>4.9689440993788817E-2</v>
      </c>
      <c r="F1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18" spans="1:6">
      <c r="A118" s="152" t="s">
        <v>504</v>
      </c>
      <c r="B118" s="153">
        <v>2</v>
      </c>
      <c r="C118" s="154">
        <v>2</v>
      </c>
      <c r="D118" s="154">
        <v>0</v>
      </c>
      <c r="E118" s="155">
        <f>(Table1[[#This Row],[Clients in Error Minus Questionable]]+Table1[[#This Row],[HHs in Error]])/Table1[[#This Row],[Client Count]]</f>
        <v>1</v>
      </c>
      <c r="F1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19" spans="1:6">
      <c r="A119" s="152" t="s">
        <v>385</v>
      </c>
      <c r="B119" s="153">
        <v>133</v>
      </c>
      <c r="C119" s="154">
        <v>8</v>
      </c>
      <c r="D119" s="154">
        <v>0</v>
      </c>
      <c r="E119" s="155">
        <f>(Table1[[#This Row],[Clients in Error Minus Questionable]]+Table1[[#This Row],[HHs in Error]])/Table1[[#This Row],[Client Count]]</f>
        <v>6.0150375939849621E-2</v>
      </c>
      <c r="F11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20" spans="1:6">
      <c r="A120" s="152" t="s">
        <v>505</v>
      </c>
      <c r="B120" s="153">
        <v>0</v>
      </c>
      <c r="C120" s="154">
        <v>0</v>
      </c>
      <c r="D120" s="154">
        <v>0</v>
      </c>
      <c r="E120" s="155"/>
      <c r="F120" s="156"/>
    </row>
    <row r="121" spans="1:6">
      <c r="A121" s="152" t="s">
        <v>292</v>
      </c>
      <c r="B121" s="153">
        <v>32</v>
      </c>
      <c r="C121" s="154">
        <v>16</v>
      </c>
      <c r="D121" s="154">
        <v>0</v>
      </c>
      <c r="E121" s="155">
        <f>(Table1[[#This Row],[Clients in Error Minus Questionable]]+Table1[[#This Row],[HHs in Error]])/Table1[[#This Row],[Client Count]]</f>
        <v>0.5</v>
      </c>
      <c r="F1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2" spans="1:6">
      <c r="A122" s="152" t="s">
        <v>506</v>
      </c>
      <c r="B122" s="153">
        <v>66</v>
      </c>
      <c r="C122" s="154">
        <v>13</v>
      </c>
      <c r="D122" s="154">
        <v>0</v>
      </c>
      <c r="E122" s="155">
        <f>(Table1[[#This Row],[Clients in Error Minus Questionable]]+Table1[[#This Row],[HHs in Error]])/Table1[[#This Row],[Client Count]]</f>
        <v>0.19696969696969696</v>
      </c>
      <c r="F1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3" spans="1:6">
      <c r="A123" s="152" t="s">
        <v>293</v>
      </c>
      <c r="B123" s="153">
        <v>122</v>
      </c>
      <c r="C123" s="154">
        <v>24</v>
      </c>
      <c r="D123" s="154">
        <v>0</v>
      </c>
      <c r="E123" s="155">
        <f>(Table1[[#This Row],[Clients in Error Minus Questionable]]+Table1[[#This Row],[HHs in Error]])/Table1[[#This Row],[Client Count]]</f>
        <v>0.19672131147540983</v>
      </c>
      <c r="F1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4" spans="1:6">
      <c r="A124" s="152" t="s">
        <v>507</v>
      </c>
      <c r="B124" s="153">
        <v>17</v>
      </c>
      <c r="C124" s="154">
        <v>13</v>
      </c>
      <c r="D124" s="154">
        <v>0</v>
      </c>
      <c r="E124" s="155">
        <f>(Table1[[#This Row],[Clients in Error Minus Questionable]]+Table1[[#This Row],[HHs in Error]])/Table1[[#This Row],[Client Count]]</f>
        <v>0.76470588235294112</v>
      </c>
      <c r="F1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5" spans="1:6">
      <c r="A125" s="152" t="s">
        <v>508</v>
      </c>
      <c r="B125" s="153">
        <v>7</v>
      </c>
      <c r="C125" s="154">
        <v>5</v>
      </c>
      <c r="D125" s="154">
        <v>0</v>
      </c>
      <c r="E125" s="155">
        <f>(Table1[[#This Row],[Clients in Error Minus Questionable]]+Table1[[#This Row],[HHs in Error]])/Table1[[#This Row],[Client Count]]</f>
        <v>0.7142857142857143</v>
      </c>
      <c r="F1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6" spans="1:6">
      <c r="A126" s="152" t="s">
        <v>83</v>
      </c>
      <c r="B126" s="153">
        <v>53</v>
      </c>
      <c r="C126" s="154">
        <v>12</v>
      </c>
      <c r="D126" s="154">
        <v>0</v>
      </c>
      <c r="E126" s="155">
        <f>(Table1[[#This Row],[Clients in Error Minus Questionable]]+Table1[[#This Row],[HHs in Error]])/Table1[[#This Row],[Client Count]]</f>
        <v>0.22641509433962265</v>
      </c>
      <c r="F12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7" spans="1:6">
      <c r="A127" s="152" t="s">
        <v>35</v>
      </c>
      <c r="B127" s="153">
        <v>77</v>
      </c>
      <c r="C127" s="154">
        <v>0</v>
      </c>
      <c r="D127" s="154">
        <v>0</v>
      </c>
      <c r="E127" s="155">
        <f>(Table1[[#This Row],[Clients in Error Minus Questionable]]+Table1[[#This Row],[HHs in Error]])/Table1[[#This Row],[Client Count]]</f>
        <v>0</v>
      </c>
      <c r="F1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28" spans="1:6">
      <c r="A128" s="152" t="s">
        <v>386</v>
      </c>
      <c r="B128" s="153">
        <v>272</v>
      </c>
      <c r="C128" s="154">
        <v>2</v>
      </c>
      <c r="D128" s="154">
        <v>0</v>
      </c>
      <c r="E128" s="155">
        <f>(Table1[[#This Row],[Clients in Error Minus Questionable]]+Table1[[#This Row],[HHs in Error]])/Table1[[#This Row],[Client Count]]</f>
        <v>7.3529411764705881E-3</v>
      </c>
      <c r="F1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29" spans="1:6">
      <c r="A129" s="152" t="s">
        <v>387</v>
      </c>
      <c r="B129" s="153">
        <v>8</v>
      </c>
      <c r="C129" s="154">
        <v>0</v>
      </c>
      <c r="D129" s="154">
        <v>0</v>
      </c>
      <c r="E129" s="155">
        <f>(Table1[[#This Row],[Clients in Error Minus Questionable]]+Table1[[#This Row],[HHs in Error]])/Table1[[#This Row],[Client Count]]</f>
        <v>0</v>
      </c>
      <c r="F1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0" spans="1:6">
      <c r="A130" s="152" t="s">
        <v>44</v>
      </c>
      <c r="B130" s="153">
        <v>203</v>
      </c>
      <c r="C130" s="154">
        <v>0</v>
      </c>
      <c r="D130" s="154">
        <v>0</v>
      </c>
      <c r="E130" s="155">
        <f>(Table1[[#This Row],[Clients in Error Minus Questionable]]+Table1[[#This Row],[HHs in Error]])/Table1[[#This Row],[Client Count]]</f>
        <v>0</v>
      </c>
      <c r="F1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1" spans="1:6">
      <c r="A131" s="152" t="s">
        <v>294</v>
      </c>
      <c r="B131" s="153">
        <v>23</v>
      </c>
      <c r="C131" s="154">
        <v>0</v>
      </c>
      <c r="D131" s="154">
        <v>0</v>
      </c>
      <c r="E131" s="155">
        <f>(Table1[[#This Row],[Clients in Error Minus Questionable]]+Table1[[#This Row],[HHs in Error]])/Table1[[#This Row],[Client Count]]</f>
        <v>0</v>
      </c>
      <c r="F13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2" spans="1:6">
      <c r="A132" s="152" t="s">
        <v>509</v>
      </c>
      <c r="B132" s="153">
        <v>34</v>
      </c>
      <c r="C132" s="154">
        <v>0</v>
      </c>
      <c r="D132" s="154">
        <v>0</v>
      </c>
      <c r="E132" s="155">
        <f>(Table1[[#This Row],[Clients in Error Minus Questionable]]+Table1[[#This Row],[HHs in Error]])/Table1[[#This Row],[Client Count]]</f>
        <v>0</v>
      </c>
      <c r="F13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3" spans="1:6">
      <c r="A133" s="152" t="s">
        <v>295</v>
      </c>
      <c r="B133" s="153">
        <v>61</v>
      </c>
      <c r="C133" s="154">
        <v>0</v>
      </c>
      <c r="D133" s="154">
        <v>0</v>
      </c>
      <c r="E133" s="155">
        <f>(Table1[[#This Row],[Clients in Error Minus Questionable]]+Table1[[#This Row],[HHs in Error]])/Table1[[#This Row],[Client Count]]</f>
        <v>0</v>
      </c>
      <c r="F1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4" spans="1:6">
      <c r="A134" s="152" t="s">
        <v>296</v>
      </c>
      <c r="B134" s="153">
        <v>0</v>
      </c>
      <c r="C134" s="154">
        <v>0</v>
      </c>
      <c r="D134" s="154">
        <v>0</v>
      </c>
      <c r="E134" s="155"/>
      <c r="F134" s="156"/>
    </row>
    <row r="135" spans="1:6">
      <c r="A135" s="152" t="s">
        <v>84</v>
      </c>
      <c r="B135" s="153">
        <v>84</v>
      </c>
      <c r="C135" s="154">
        <v>2</v>
      </c>
      <c r="D135" s="154">
        <v>0</v>
      </c>
      <c r="E135" s="155">
        <f>(Table1[[#This Row],[Clients in Error Minus Questionable]]+Table1[[#This Row],[HHs in Error]])/Table1[[#This Row],[Client Count]]</f>
        <v>2.3809523809523808E-2</v>
      </c>
      <c r="F1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36" spans="1:6">
      <c r="A136" s="152" t="s">
        <v>510</v>
      </c>
      <c r="B136" s="153">
        <v>36</v>
      </c>
      <c r="C136" s="154">
        <v>3</v>
      </c>
      <c r="D136" s="154">
        <v>0</v>
      </c>
      <c r="E136" s="155">
        <f>(Table1[[#This Row],[Clients in Error Minus Questionable]]+Table1[[#This Row],[HHs in Error]])/Table1[[#This Row],[Client Count]]</f>
        <v>8.3333333333333329E-2</v>
      </c>
      <c r="F1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37" spans="1:6">
      <c r="A137" s="152" t="s">
        <v>297</v>
      </c>
      <c r="B137" s="153">
        <v>99</v>
      </c>
      <c r="C137" s="154">
        <v>5</v>
      </c>
      <c r="D137" s="154">
        <v>0</v>
      </c>
      <c r="E137" s="155">
        <f>(Table1[[#This Row],[Clients in Error Minus Questionable]]+Table1[[#This Row],[HHs in Error]])/Table1[[#This Row],[Client Count]]</f>
        <v>5.0505050505050504E-2</v>
      </c>
      <c r="F13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38" spans="1:6">
      <c r="A138" s="152" t="s">
        <v>388</v>
      </c>
      <c r="B138" s="153">
        <v>71</v>
      </c>
      <c r="C138" s="154">
        <v>1</v>
      </c>
      <c r="D138" s="154">
        <v>0</v>
      </c>
      <c r="E138" s="155">
        <f>(Table1[[#This Row],[Clients in Error Minus Questionable]]+Table1[[#This Row],[HHs in Error]])/Table1[[#This Row],[Client Count]]</f>
        <v>1.4084507042253521E-2</v>
      </c>
      <c r="F13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39" spans="1:6">
      <c r="A139" s="152" t="s">
        <v>298</v>
      </c>
      <c r="B139" s="153">
        <v>20</v>
      </c>
      <c r="C139" s="154">
        <v>0</v>
      </c>
      <c r="D139" s="154">
        <v>0</v>
      </c>
      <c r="E139" s="155">
        <f>(Table1[[#This Row],[Clients in Error Minus Questionable]]+Table1[[#This Row],[HHs in Error]])/Table1[[#This Row],[Client Count]]</f>
        <v>0</v>
      </c>
      <c r="F1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40" spans="1:6">
      <c r="A140" s="152" t="s">
        <v>389</v>
      </c>
      <c r="B140" s="153">
        <v>69</v>
      </c>
      <c r="C140" s="154">
        <v>0</v>
      </c>
      <c r="D140" s="154">
        <v>0</v>
      </c>
      <c r="E140" s="155">
        <f>(Table1[[#This Row],[Clients in Error Minus Questionable]]+Table1[[#This Row],[HHs in Error]])/Table1[[#This Row],[Client Count]]</f>
        <v>0</v>
      </c>
      <c r="F1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41" spans="1:6">
      <c r="A141" s="152" t="s">
        <v>299</v>
      </c>
      <c r="B141" s="153">
        <v>28</v>
      </c>
      <c r="C141" s="154">
        <v>4</v>
      </c>
      <c r="D141" s="154">
        <v>0</v>
      </c>
      <c r="E141" s="155">
        <f>(Table1[[#This Row],[Clients in Error Minus Questionable]]+Table1[[#This Row],[HHs in Error]])/Table1[[#This Row],[Client Count]]</f>
        <v>0.14285714285714285</v>
      </c>
      <c r="F1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42" spans="1:6">
      <c r="A142" s="152" t="s">
        <v>300</v>
      </c>
      <c r="B142" s="153">
        <v>35</v>
      </c>
      <c r="C142" s="154">
        <v>4</v>
      </c>
      <c r="D142" s="154">
        <v>0</v>
      </c>
      <c r="E142" s="155">
        <f>(Table1[[#This Row],[Clients in Error Minus Questionable]]+Table1[[#This Row],[HHs in Error]])/Table1[[#This Row],[Client Count]]</f>
        <v>0.11428571428571428</v>
      </c>
      <c r="F1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43" spans="1:6">
      <c r="A143" s="152" t="s">
        <v>390</v>
      </c>
      <c r="B143" s="153">
        <v>5</v>
      </c>
      <c r="C143" s="154">
        <v>1</v>
      </c>
      <c r="D143" s="154">
        <v>0</v>
      </c>
      <c r="E143" s="155">
        <f>(Table1[[#This Row],[Clients in Error Minus Questionable]]+Table1[[#This Row],[HHs in Error]])/Table1[[#This Row],[Client Count]]</f>
        <v>0.2</v>
      </c>
      <c r="F1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44" spans="1:6">
      <c r="A144" s="152" t="s">
        <v>391</v>
      </c>
      <c r="B144" s="153">
        <v>282</v>
      </c>
      <c r="C144" s="154">
        <v>9</v>
      </c>
      <c r="D144" s="154">
        <v>0</v>
      </c>
      <c r="E144" s="155">
        <f>(Table1[[#This Row],[Clients in Error Minus Questionable]]+Table1[[#This Row],[HHs in Error]])/Table1[[#This Row],[Client Count]]</f>
        <v>3.1914893617021274E-2</v>
      </c>
      <c r="F1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45" spans="1:6">
      <c r="A145" s="152" t="s">
        <v>392</v>
      </c>
      <c r="B145" s="153">
        <v>74</v>
      </c>
      <c r="C145" s="154">
        <v>5</v>
      </c>
      <c r="D145" s="154">
        <v>0</v>
      </c>
      <c r="E145" s="155">
        <f>(Table1[[#This Row],[Clients in Error Minus Questionable]]+Table1[[#This Row],[HHs in Error]])/Table1[[#This Row],[Client Count]]</f>
        <v>6.7567567567567571E-2</v>
      </c>
      <c r="F1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46" spans="1:6">
      <c r="A146" s="152" t="s">
        <v>85</v>
      </c>
      <c r="B146" s="153">
        <v>31</v>
      </c>
      <c r="C146" s="154">
        <v>3</v>
      </c>
      <c r="D146" s="154">
        <v>0</v>
      </c>
      <c r="E146" s="155">
        <f>(Table1[[#This Row],[Clients in Error Minus Questionable]]+Table1[[#This Row],[HHs in Error]])/Table1[[#This Row],[Client Count]]</f>
        <v>9.6774193548387094E-2</v>
      </c>
      <c r="F1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47" spans="1:6">
      <c r="A147" s="152" t="s">
        <v>511</v>
      </c>
      <c r="B147" s="153">
        <v>57</v>
      </c>
      <c r="C147" s="154">
        <v>0</v>
      </c>
      <c r="D147" s="154">
        <v>0</v>
      </c>
      <c r="E147" s="155">
        <f>(Table1[[#This Row],[Clients in Error Minus Questionable]]+Table1[[#This Row],[HHs in Error]])/Table1[[#This Row],[Client Count]]</f>
        <v>0</v>
      </c>
      <c r="F1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48" spans="1:6">
      <c r="A148" s="152" t="s">
        <v>301</v>
      </c>
      <c r="B148" s="153">
        <v>131</v>
      </c>
      <c r="C148" s="154">
        <v>4</v>
      </c>
      <c r="D148" s="154">
        <v>0</v>
      </c>
      <c r="E148" s="155">
        <f>(Table1[[#This Row],[Clients in Error Minus Questionable]]+Table1[[#This Row],[HHs in Error]])/Table1[[#This Row],[Client Count]]</f>
        <v>3.0534351145038167E-2</v>
      </c>
      <c r="F1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49" spans="1:6">
      <c r="A149" s="152" t="s">
        <v>393</v>
      </c>
      <c r="B149" s="153">
        <v>95</v>
      </c>
      <c r="C149" s="154">
        <v>0</v>
      </c>
      <c r="D149" s="154">
        <v>0</v>
      </c>
      <c r="E149" s="155">
        <f>(Table1[[#This Row],[Clients in Error Minus Questionable]]+Table1[[#This Row],[HHs in Error]])/Table1[[#This Row],[Client Count]]</f>
        <v>0</v>
      </c>
      <c r="F14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50" spans="1:6">
      <c r="A150" s="152" t="s">
        <v>86</v>
      </c>
      <c r="B150" s="153">
        <v>26</v>
      </c>
      <c r="C150" s="154">
        <v>1</v>
      </c>
      <c r="D150" s="154">
        <v>0</v>
      </c>
      <c r="E150" s="155">
        <f>(Table1[[#This Row],[Clients in Error Minus Questionable]]+Table1[[#This Row],[HHs in Error]])/Table1[[#This Row],[Client Count]]</f>
        <v>3.8461538461538464E-2</v>
      </c>
      <c r="F1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51" spans="1:6">
      <c r="A151" s="152" t="s">
        <v>394</v>
      </c>
      <c r="B151" s="153">
        <v>23</v>
      </c>
      <c r="C151" s="154">
        <v>2</v>
      </c>
      <c r="D151" s="154">
        <v>0</v>
      </c>
      <c r="E151" s="155">
        <f>(Table1[[#This Row],[Clients in Error Minus Questionable]]+Table1[[#This Row],[HHs in Error]])/Table1[[#This Row],[Client Count]]</f>
        <v>8.6956521739130432E-2</v>
      </c>
      <c r="F1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52" spans="1:6">
      <c r="A152" s="152" t="s">
        <v>87</v>
      </c>
      <c r="B152" s="153">
        <v>23</v>
      </c>
      <c r="C152" s="154">
        <v>3</v>
      </c>
      <c r="D152" s="154">
        <v>0</v>
      </c>
      <c r="E152" s="155">
        <f>(Table1[[#This Row],[Clients in Error Minus Questionable]]+Table1[[#This Row],[HHs in Error]])/Table1[[#This Row],[Client Count]]</f>
        <v>0.13043478260869565</v>
      </c>
      <c r="F15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53" spans="1:6">
      <c r="A153" s="152" t="s">
        <v>512</v>
      </c>
      <c r="B153" s="153">
        <v>0</v>
      </c>
      <c r="C153" s="154">
        <v>0</v>
      </c>
      <c r="D153" s="154">
        <v>0</v>
      </c>
      <c r="E153" s="155"/>
      <c r="F153" s="156"/>
    </row>
    <row r="154" spans="1:6">
      <c r="A154" s="152" t="s">
        <v>302</v>
      </c>
      <c r="B154" s="153">
        <v>47</v>
      </c>
      <c r="C154" s="154">
        <v>0</v>
      </c>
      <c r="D154" s="154">
        <v>0</v>
      </c>
      <c r="E154" s="155">
        <f>(Table1[[#This Row],[Clients in Error Minus Questionable]]+Table1[[#This Row],[HHs in Error]])/Table1[[#This Row],[Client Count]]</f>
        <v>0</v>
      </c>
      <c r="F1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55" spans="1:6">
      <c r="A155" s="152" t="s">
        <v>513</v>
      </c>
      <c r="B155" s="153">
        <v>0</v>
      </c>
      <c r="C155" s="154">
        <v>0</v>
      </c>
      <c r="D155" s="154">
        <v>0</v>
      </c>
      <c r="E155" s="155"/>
      <c r="F155" s="156"/>
    </row>
    <row r="156" spans="1:6">
      <c r="A156" s="152" t="s">
        <v>395</v>
      </c>
      <c r="B156" s="153">
        <v>0</v>
      </c>
      <c r="C156" s="154">
        <v>0</v>
      </c>
      <c r="D156" s="154">
        <v>0</v>
      </c>
      <c r="E156" s="155"/>
      <c r="F156" s="156"/>
    </row>
    <row r="157" spans="1:6">
      <c r="A157" s="152" t="s">
        <v>88</v>
      </c>
      <c r="B157" s="153">
        <v>16</v>
      </c>
      <c r="C157" s="154">
        <v>2</v>
      </c>
      <c r="D157" s="154">
        <v>0</v>
      </c>
      <c r="E157" s="155">
        <f>(Table1[[#This Row],[Clients in Error Minus Questionable]]+Table1[[#This Row],[HHs in Error]])/Table1[[#This Row],[Client Count]]</f>
        <v>0.125</v>
      </c>
      <c r="F1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58" spans="1:6">
      <c r="A158" s="152" t="s">
        <v>514</v>
      </c>
      <c r="B158" s="153">
        <v>0</v>
      </c>
      <c r="C158" s="154">
        <v>0</v>
      </c>
      <c r="D158" s="154">
        <v>0</v>
      </c>
      <c r="E158" s="155"/>
      <c r="F158" s="156"/>
    </row>
    <row r="159" spans="1:6">
      <c r="A159" s="152" t="s">
        <v>515</v>
      </c>
      <c r="B159" s="153">
        <v>0</v>
      </c>
      <c r="C159" s="154">
        <v>0</v>
      </c>
      <c r="D159" s="154">
        <v>0</v>
      </c>
      <c r="E159" s="155"/>
      <c r="F159" s="156"/>
    </row>
    <row r="160" spans="1:6">
      <c r="A160" s="152" t="s">
        <v>516</v>
      </c>
      <c r="B160" s="153">
        <v>0</v>
      </c>
      <c r="C160" s="154">
        <v>0</v>
      </c>
      <c r="D160" s="154">
        <v>0</v>
      </c>
      <c r="E160" s="155"/>
      <c r="F160" s="156"/>
    </row>
    <row r="161" spans="1:6">
      <c r="A161" s="152" t="s">
        <v>517</v>
      </c>
      <c r="B161" s="153">
        <v>0</v>
      </c>
      <c r="C161" s="154">
        <v>0</v>
      </c>
      <c r="D161" s="154">
        <v>0</v>
      </c>
      <c r="E161" s="155"/>
      <c r="F161" s="156"/>
    </row>
    <row r="162" spans="1:6">
      <c r="A162" s="152" t="s">
        <v>90</v>
      </c>
      <c r="B162" s="153">
        <v>25</v>
      </c>
      <c r="C162" s="154">
        <v>5</v>
      </c>
      <c r="D162" s="154">
        <v>0</v>
      </c>
      <c r="E162" s="155">
        <f>(Table1[[#This Row],[Clients in Error Minus Questionable]]+Table1[[#This Row],[HHs in Error]])/Table1[[#This Row],[Client Count]]</f>
        <v>0.2</v>
      </c>
      <c r="F1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63" spans="1:6">
      <c r="A163" s="152" t="s">
        <v>89</v>
      </c>
      <c r="B163" s="153">
        <v>16</v>
      </c>
      <c r="C163" s="154">
        <v>5</v>
      </c>
      <c r="D163" s="154">
        <v>0</v>
      </c>
      <c r="E163" s="155">
        <f>(Table1[[#This Row],[Clients in Error Minus Questionable]]+Table1[[#This Row],[HHs in Error]])/Table1[[#This Row],[Client Count]]</f>
        <v>0.3125</v>
      </c>
      <c r="F16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64" spans="1:6">
      <c r="A164" s="152" t="s">
        <v>518</v>
      </c>
      <c r="B164" s="153">
        <v>3</v>
      </c>
      <c r="C164" s="154">
        <v>0</v>
      </c>
      <c r="D164" s="154">
        <v>0</v>
      </c>
      <c r="E164" s="155">
        <f>(Table1[[#This Row],[Clients in Error Minus Questionable]]+Table1[[#This Row],[HHs in Error]])/Table1[[#This Row],[Client Count]]</f>
        <v>0</v>
      </c>
      <c r="F1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65" spans="1:6">
      <c r="A165" s="152" t="s">
        <v>519</v>
      </c>
      <c r="B165" s="153">
        <v>4</v>
      </c>
      <c r="C165" s="154">
        <v>0</v>
      </c>
      <c r="D165" s="154">
        <v>0</v>
      </c>
      <c r="E165" s="155">
        <f>(Table1[[#This Row],[Clients in Error Minus Questionable]]+Table1[[#This Row],[HHs in Error]])/Table1[[#This Row],[Client Count]]</f>
        <v>0</v>
      </c>
      <c r="F16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66" spans="1:6">
      <c r="A166" s="152" t="s">
        <v>520</v>
      </c>
      <c r="B166" s="153">
        <v>0</v>
      </c>
      <c r="C166" s="154">
        <v>0</v>
      </c>
      <c r="D166" s="154">
        <v>0</v>
      </c>
      <c r="E166" s="155"/>
      <c r="F166" s="156"/>
    </row>
    <row r="167" spans="1:6">
      <c r="A167" s="152" t="s">
        <v>397</v>
      </c>
      <c r="B167" s="153">
        <v>87</v>
      </c>
      <c r="C167" s="154">
        <v>1</v>
      </c>
      <c r="D167" s="154">
        <v>0</v>
      </c>
      <c r="E167" s="155">
        <f>(Table1[[#This Row],[Clients in Error Minus Questionable]]+Table1[[#This Row],[HHs in Error]])/Table1[[#This Row],[Client Count]]</f>
        <v>1.1494252873563218E-2</v>
      </c>
      <c r="F1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68" spans="1:6">
      <c r="A168" s="152" t="s">
        <v>398</v>
      </c>
      <c r="B168" s="153">
        <v>90</v>
      </c>
      <c r="C168" s="154">
        <v>9</v>
      </c>
      <c r="D168" s="154">
        <v>0</v>
      </c>
      <c r="E168" s="155">
        <f>(Table1[[#This Row],[Clients in Error Minus Questionable]]+Table1[[#This Row],[HHs in Error]])/Table1[[#This Row],[Client Count]]</f>
        <v>0.1</v>
      </c>
      <c r="F16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69" spans="1:6">
      <c r="A169" s="152" t="s">
        <v>399</v>
      </c>
      <c r="B169" s="153">
        <v>143</v>
      </c>
      <c r="C169" s="154">
        <v>1</v>
      </c>
      <c r="D169" s="154">
        <v>0</v>
      </c>
      <c r="E169" s="155">
        <f>(Table1[[#This Row],[Clients in Error Minus Questionable]]+Table1[[#This Row],[HHs in Error]])/Table1[[#This Row],[Client Count]]</f>
        <v>6.993006993006993E-3</v>
      </c>
      <c r="F1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70" spans="1:6">
      <c r="A170" s="152" t="s">
        <v>46</v>
      </c>
      <c r="B170" s="153">
        <v>52</v>
      </c>
      <c r="C170" s="154">
        <v>2</v>
      </c>
      <c r="D170" s="154">
        <v>0</v>
      </c>
      <c r="E170" s="155">
        <f>(Table1[[#This Row],[Clients in Error Minus Questionable]]+Table1[[#This Row],[HHs in Error]])/Table1[[#This Row],[Client Count]]</f>
        <v>3.8461538461538464E-2</v>
      </c>
      <c r="F1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71" spans="1:6">
      <c r="A171" s="152" t="s">
        <v>521</v>
      </c>
      <c r="B171" s="153">
        <v>0</v>
      </c>
      <c r="C171" s="154">
        <v>0</v>
      </c>
      <c r="D171" s="154">
        <v>0</v>
      </c>
      <c r="E171" s="155"/>
      <c r="F171" s="156"/>
    </row>
    <row r="172" spans="1:6">
      <c r="A172" s="152" t="s">
        <v>522</v>
      </c>
      <c r="B172" s="153">
        <v>88</v>
      </c>
      <c r="C172" s="154">
        <v>2</v>
      </c>
      <c r="D172" s="154">
        <v>0</v>
      </c>
      <c r="E172" s="155">
        <f>(Table1[[#This Row],[Clients in Error Minus Questionable]]+Table1[[#This Row],[HHs in Error]])/Table1[[#This Row],[Client Count]]</f>
        <v>2.2727272727272728E-2</v>
      </c>
      <c r="F1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73" spans="1:6">
      <c r="A173" s="152" t="s">
        <v>303</v>
      </c>
      <c r="B173" s="153">
        <v>67</v>
      </c>
      <c r="C173" s="154">
        <v>9</v>
      </c>
      <c r="D173" s="154">
        <v>0</v>
      </c>
      <c r="E173" s="155">
        <f>(Table1[[#This Row],[Clients in Error Minus Questionable]]+Table1[[#This Row],[HHs in Error]])/Table1[[#This Row],[Client Count]]</f>
        <v>0.13432835820895522</v>
      </c>
      <c r="F1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4" spans="1:6">
      <c r="A174" s="152" t="s">
        <v>523</v>
      </c>
      <c r="B174" s="153">
        <v>0</v>
      </c>
      <c r="C174" s="154">
        <v>0</v>
      </c>
      <c r="D174" s="154">
        <v>0</v>
      </c>
      <c r="E174" s="155"/>
      <c r="F174" s="156"/>
    </row>
    <row r="175" spans="1:6">
      <c r="A175" s="152" t="s">
        <v>524</v>
      </c>
      <c r="B175" s="153">
        <v>4</v>
      </c>
      <c r="C175" s="154">
        <v>3</v>
      </c>
      <c r="D175" s="154">
        <v>0</v>
      </c>
      <c r="E175" s="155">
        <f>(Table1[[#This Row],[Clients in Error Minus Questionable]]+Table1[[#This Row],[HHs in Error]])/Table1[[#This Row],[Client Count]]</f>
        <v>0.75</v>
      </c>
      <c r="F1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6" spans="1:6">
      <c r="A176" s="152" t="s">
        <v>525</v>
      </c>
      <c r="B176" s="153">
        <v>18</v>
      </c>
      <c r="C176" s="154">
        <v>13</v>
      </c>
      <c r="D176" s="154">
        <v>0</v>
      </c>
      <c r="E176" s="155">
        <f>(Table1[[#This Row],[Clients in Error Minus Questionable]]+Table1[[#This Row],[HHs in Error]])/Table1[[#This Row],[Client Count]]</f>
        <v>0.72222222222222221</v>
      </c>
      <c r="F1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7" spans="1:6">
      <c r="A177" s="152" t="s">
        <v>91</v>
      </c>
      <c r="B177" s="153">
        <v>43</v>
      </c>
      <c r="C177" s="154">
        <v>4</v>
      </c>
      <c r="D177" s="154">
        <v>0</v>
      </c>
      <c r="E177" s="155">
        <f>(Table1[[#This Row],[Clients in Error Minus Questionable]]+Table1[[#This Row],[HHs in Error]])/Table1[[#This Row],[Client Count]]</f>
        <v>9.3023255813953487E-2</v>
      </c>
      <c r="F17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78" spans="1:6">
      <c r="A178" s="152" t="s">
        <v>526</v>
      </c>
      <c r="B178" s="153">
        <v>48</v>
      </c>
      <c r="C178" s="154">
        <v>7</v>
      </c>
      <c r="D178" s="154">
        <v>0</v>
      </c>
      <c r="E178" s="155">
        <f>(Table1[[#This Row],[Clients in Error Minus Questionable]]+Table1[[#This Row],[HHs in Error]])/Table1[[#This Row],[Client Count]]</f>
        <v>0.14583333333333334</v>
      </c>
      <c r="F17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9" spans="1:6">
      <c r="A179" s="152" t="s">
        <v>527</v>
      </c>
      <c r="B179" s="153">
        <v>107</v>
      </c>
      <c r="C179" s="154">
        <v>8</v>
      </c>
      <c r="D179" s="154">
        <v>0</v>
      </c>
      <c r="E179" s="155">
        <f>(Table1[[#This Row],[Clients in Error Minus Questionable]]+Table1[[#This Row],[HHs in Error]])/Table1[[#This Row],[Client Count]]</f>
        <v>7.476635514018691E-2</v>
      </c>
      <c r="F1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80" spans="1:6">
      <c r="A180" s="152" t="s">
        <v>400</v>
      </c>
      <c r="B180" s="153">
        <v>43</v>
      </c>
      <c r="C180" s="154">
        <v>2</v>
      </c>
      <c r="D180" s="154">
        <v>0</v>
      </c>
      <c r="E180" s="155">
        <f>(Table1[[#This Row],[Clients in Error Minus Questionable]]+Table1[[#This Row],[HHs in Error]])/Table1[[#This Row],[Client Count]]</f>
        <v>4.6511627906976744E-2</v>
      </c>
      <c r="F1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81" spans="1:6">
      <c r="A181" s="152" t="s">
        <v>528</v>
      </c>
      <c r="B181" s="153">
        <v>23</v>
      </c>
      <c r="C181" s="154">
        <v>0</v>
      </c>
      <c r="D181" s="154">
        <v>0</v>
      </c>
      <c r="E181" s="155">
        <f>(Table1[[#This Row],[Clients in Error Minus Questionable]]+Table1[[#This Row],[HHs in Error]])/Table1[[#This Row],[Client Count]]</f>
        <v>0</v>
      </c>
      <c r="F18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82" spans="1:6">
      <c r="A182" s="152" t="s">
        <v>529</v>
      </c>
      <c r="B182" s="153">
        <v>28</v>
      </c>
      <c r="C182" s="154">
        <v>0</v>
      </c>
      <c r="D182" s="154">
        <v>0</v>
      </c>
      <c r="E182" s="155">
        <f>(Table1[[#This Row],[Clients in Error Minus Questionable]]+Table1[[#This Row],[HHs in Error]])/Table1[[#This Row],[Client Count]]</f>
        <v>0</v>
      </c>
      <c r="F18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83" spans="1:6">
      <c r="A183" s="152" t="s">
        <v>530</v>
      </c>
      <c r="B183" s="153">
        <v>0</v>
      </c>
      <c r="C183" s="154">
        <v>0</v>
      </c>
      <c r="D183" s="154">
        <v>0</v>
      </c>
      <c r="E183" s="155"/>
      <c r="F183" s="156"/>
    </row>
    <row r="184" spans="1:6">
      <c r="A184" s="152" t="s">
        <v>531</v>
      </c>
      <c r="B184" s="153">
        <v>0</v>
      </c>
      <c r="C184" s="154">
        <v>0</v>
      </c>
      <c r="D184" s="154">
        <v>0</v>
      </c>
      <c r="E184" s="155"/>
      <c r="F184" s="156"/>
    </row>
    <row r="185" spans="1:6">
      <c r="A185" s="152" t="s">
        <v>532</v>
      </c>
      <c r="B185" s="153">
        <v>0</v>
      </c>
      <c r="C185" s="154">
        <v>0</v>
      </c>
      <c r="D185" s="154">
        <v>0</v>
      </c>
      <c r="E185" s="155"/>
      <c r="F185" s="156"/>
    </row>
    <row r="186" spans="1:6">
      <c r="A186" s="152" t="s">
        <v>304</v>
      </c>
      <c r="B186" s="153">
        <v>44</v>
      </c>
      <c r="C186" s="154">
        <v>0</v>
      </c>
      <c r="D186" s="154">
        <v>0</v>
      </c>
      <c r="E186" s="155">
        <f>(Table1[[#This Row],[Clients in Error Minus Questionable]]+Table1[[#This Row],[HHs in Error]])/Table1[[#This Row],[Client Count]]</f>
        <v>0</v>
      </c>
      <c r="F1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87" spans="1:6">
      <c r="A187" s="152" t="s">
        <v>401</v>
      </c>
      <c r="B187" s="153">
        <v>150</v>
      </c>
      <c r="C187" s="154">
        <v>2</v>
      </c>
      <c r="D187" s="154">
        <v>0</v>
      </c>
      <c r="E187" s="155">
        <f>(Table1[[#This Row],[Clients in Error Minus Questionable]]+Table1[[#This Row],[HHs in Error]])/Table1[[#This Row],[Client Count]]</f>
        <v>1.3333333333333334E-2</v>
      </c>
      <c r="F18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88" spans="1:6">
      <c r="A188" s="152" t="s">
        <v>402</v>
      </c>
      <c r="B188" s="153">
        <v>66</v>
      </c>
      <c r="C188" s="154">
        <v>23</v>
      </c>
      <c r="D188" s="154">
        <v>0</v>
      </c>
      <c r="E188" s="155">
        <f>(Table1[[#This Row],[Clients in Error Minus Questionable]]+Table1[[#This Row],[HHs in Error]])/Table1[[#This Row],[Client Count]]</f>
        <v>0.34848484848484851</v>
      </c>
      <c r="F1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89" spans="1:6">
      <c r="A189" s="152" t="s">
        <v>92</v>
      </c>
      <c r="B189" s="153">
        <v>102</v>
      </c>
      <c r="C189" s="154">
        <v>1</v>
      </c>
      <c r="D189" s="154">
        <v>3</v>
      </c>
      <c r="E189" s="155">
        <f>(Table1[[#This Row],[Clients in Error Minus Questionable]]+Table1[[#This Row],[HHs in Error]])/Table1[[#This Row],[Client Count]]</f>
        <v>3.9215686274509803E-2</v>
      </c>
      <c r="F18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90" spans="1:6">
      <c r="A190" s="152" t="s">
        <v>93</v>
      </c>
      <c r="B190" s="153">
        <v>192</v>
      </c>
      <c r="C190" s="154">
        <v>8</v>
      </c>
      <c r="D190" s="154">
        <v>0</v>
      </c>
      <c r="E190" s="155">
        <f>(Table1[[#This Row],[Clients in Error Minus Questionable]]+Table1[[#This Row],[HHs in Error]])/Table1[[#This Row],[Client Count]]</f>
        <v>4.1666666666666664E-2</v>
      </c>
      <c r="F1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91" spans="1:6">
      <c r="A191" s="152" t="s">
        <v>533</v>
      </c>
      <c r="B191" s="153">
        <v>19</v>
      </c>
      <c r="C191" s="154">
        <v>2</v>
      </c>
      <c r="D191" s="154">
        <v>0</v>
      </c>
      <c r="E191" s="155">
        <f>(Table1[[#This Row],[Clients in Error Minus Questionable]]+Table1[[#This Row],[HHs in Error]])/Table1[[#This Row],[Client Count]]</f>
        <v>0.10526315789473684</v>
      </c>
      <c r="F19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2" spans="1:6">
      <c r="A192" s="152" t="s">
        <v>305</v>
      </c>
      <c r="B192" s="153">
        <v>40</v>
      </c>
      <c r="C192" s="154">
        <v>4</v>
      </c>
      <c r="D192" s="154">
        <v>0</v>
      </c>
      <c r="E192" s="155">
        <f>(Table1[[#This Row],[Clients in Error Minus Questionable]]+Table1[[#This Row],[HHs in Error]])/Table1[[#This Row],[Client Count]]</f>
        <v>0.1</v>
      </c>
      <c r="F1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93" spans="1:6">
      <c r="A193" s="152" t="s">
        <v>534</v>
      </c>
      <c r="B193" s="153">
        <v>14</v>
      </c>
      <c r="C193" s="154">
        <v>1</v>
      </c>
      <c r="D193" s="154">
        <v>0</v>
      </c>
      <c r="E193" s="155">
        <f>(Table1[[#This Row],[Clients in Error Minus Questionable]]+Table1[[#This Row],[HHs in Error]])/Table1[[#This Row],[Client Count]]</f>
        <v>7.1428571428571425E-2</v>
      </c>
      <c r="F1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94" spans="1:6">
      <c r="A194" s="152" t="s">
        <v>535</v>
      </c>
      <c r="B194" s="153">
        <v>4</v>
      </c>
      <c r="C194" s="154">
        <v>1</v>
      </c>
      <c r="D194" s="154">
        <v>0</v>
      </c>
      <c r="E194" s="155">
        <f>(Table1[[#This Row],[Clients in Error Minus Questionable]]+Table1[[#This Row],[HHs in Error]])/Table1[[#This Row],[Client Count]]</f>
        <v>0.25</v>
      </c>
      <c r="F1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5" spans="1:6">
      <c r="A195" s="152" t="s">
        <v>403</v>
      </c>
      <c r="B195" s="153">
        <v>29</v>
      </c>
      <c r="C195" s="154">
        <v>0</v>
      </c>
      <c r="D195" s="154">
        <v>0</v>
      </c>
      <c r="E195" s="155">
        <f>(Table1[[#This Row],[Clients in Error Minus Questionable]]+Table1[[#This Row],[HHs in Error]])/Table1[[#This Row],[Client Count]]</f>
        <v>0</v>
      </c>
      <c r="F1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96" spans="1:6">
      <c r="A196" s="152" t="s">
        <v>536</v>
      </c>
      <c r="B196" s="153">
        <v>30</v>
      </c>
      <c r="C196" s="154">
        <v>12</v>
      </c>
      <c r="D196" s="154">
        <v>0</v>
      </c>
      <c r="E196" s="155">
        <f>(Table1[[#This Row],[Clients in Error Minus Questionable]]+Table1[[#This Row],[HHs in Error]])/Table1[[#This Row],[Client Count]]</f>
        <v>0.4</v>
      </c>
      <c r="F1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7" spans="1:6">
      <c r="A197" s="152" t="s">
        <v>537</v>
      </c>
      <c r="B197" s="153">
        <v>21</v>
      </c>
      <c r="C197" s="154">
        <v>11</v>
      </c>
      <c r="D197" s="154">
        <v>0</v>
      </c>
      <c r="E197" s="155">
        <f>(Table1[[#This Row],[Clients in Error Minus Questionable]]+Table1[[#This Row],[HHs in Error]])/Table1[[#This Row],[Client Count]]</f>
        <v>0.52380952380952384</v>
      </c>
      <c r="F19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8" spans="1:6">
      <c r="A198" s="152" t="s">
        <v>47</v>
      </c>
      <c r="B198" s="153">
        <v>53</v>
      </c>
      <c r="C198" s="154">
        <v>13</v>
      </c>
      <c r="D198" s="154">
        <v>0</v>
      </c>
      <c r="E198" s="155">
        <f>(Table1[[#This Row],[Clients in Error Minus Questionable]]+Table1[[#This Row],[HHs in Error]])/Table1[[#This Row],[Client Count]]</f>
        <v>0.24528301886792453</v>
      </c>
      <c r="F1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9" spans="1:6">
      <c r="A199" s="152" t="s">
        <v>538</v>
      </c>
      <c r="B199" s="153">
        <v>120</v>
      </c>
      <c r="C199" s="154">
        <v>4</v>
      </c>
      <c r="D199" s="154">
        <v>0</v>
      </c>
      <c r="E199" s="155">
        <f>(Table1[[#This Row],[Clients in Error Minus Questionable]]+Table1[[#This Row],[HHs in Error]])/Table1[[#This Row],[Client Count]]</f>
        <v>3.3333333333333333E-2</v>
      </c>
      <c r="F19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00" spans="1:6">
      <c r="A200" s="152" t="s">
        <v>539</v>
      </c>
      <c r="B200" s="153">
        <v>35</v>
      </c>
      <c r="C200" s="154">
        <v>2</v>
      </c>
      <c r="D200" s="154">
        <v>0</v>
      </c>
      <c r="E200" s="155">
        <f>(Table1[[#This Row],[Clients in Error Minus Questionable]]+Table1[[#This Row],[HHs in Error]])/Table1[[#This Row],[Client Count]]</f>
        <v>5.7142857142857141E-2</v>
      </c>
      <c r="F20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01" spans="1:6">
      <c r="A201" s="152" t="s">
        <v>540</v>
      </c>
      <c r="B201" s="153">
        <v>0</v>
      </c>
      <c r="C201" s="154">
        <v>0</v>
      </c>
      <c r="D201" s="154">
        <v>0</v>
      </c>
      <c r="E201" s="155"/>
      <c r="F201" s="156"/>
    </row>
    <row r="202" spans="1:6">
      <c r="A202" s="152" t="s">
        <v>541</v>
      </c>
      <c r="B202" s="153">
        <v>3</v>
      </c>
      <c r="C202" s="154">
        <v>0</v>
      </c>
      <c r="D202" s="154">
        <v>0</v>
      </c>
      <c r="E202" s="155">
        <f>(Table1[[#This Row],[Clients in Error Minus Questionable]]+Table1[[#This Row],[HHs in Error]])/Table1[[#This Row],[Client Count]]</f>
        <v>0</v>
      </c>
      <c r="F2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3" spans="1:6">
      <c r="A203" s="152" t="s">
        <v>56</v>
      </c>
      <c r="B203" s="153">
        <v>23</v>
      </c>
      <c r="C203" s="154">
        <v>0</v>
      </c>
      <c r="D203" s="154">
        <v>0</v>
      </c>
      <c r="E203" s="155">
        <f>(Table1[[#This Row],[Clients in Error Minus Questionable]]+Table1[[#This Row],[HHs in Error]])/Table1[[#This Row],[Client Count]]</f>
        <v>0</v>
      </c>
      <c r="F20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4" spans="1:6">
      <c r="A204" s="152" t="s">
        <v>95</v>
      </c>
      <c r="B204" s="153">
        <v>111</v>
      </c>
      <c r="C204" s="154">
        <v>0</v>
      </c>
      <c r="D204" s="154">
        <v>0</v>
      </c>
      <c r="E204" s="155">
        <f>(Table1[[#This Row],[Clients in Error Minus Questionable]]+Table1[[#This Row],[HHs in Error]])/Table1[[#This Row],[Client Count]]</f>
        <v>0</v>
      </c>
      <c r="F2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5" spans="1:6">
      <c r="A205" s="152" t="s">
        <v>94</v>
      </c>
      <c r="B205" s="153">
        <v>19</v>
      </c>
      <c r="C205" s="154">
        <v>0</v>
      </c>
      <c r="D205" s="154">
        <v>0</v>
      </c>
      <c r="E205" s="155">
        <f>(Table1[[#This Row],[Clients in Error Minus Questionable]]+Table1[[#This Row],[HHs in Error]])/Table1[[#This Row],[Client Count]]</f>
        <v>0</v>
      </c>
      <c r="F2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6" spans="1:6">
      <c r="A206" s="152" t="s">
        <v>306</v>
      </c>
      <c r="B206" s="153">
        <v>41</v>
      </c>
      <c r="C206" s="154">
        <v>4</v>
      </c>
      <c r="D206" s="154">
        <v>0</v>
      </c>
      <c r="E206" s="155">
        <f>(Table1[[#This Row],[Clients in Error Minus Questionable]]+Table1[[#This Row],[HHs in Error]])/Table1[[#This Row],[Client Count]]</f>
        <v>9.7560975609756101E-2</v>
      </c>
      <c r="F20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07" spans="1:6">
      <c r="A207" s="152" t="s">
        <v>542</v>
      </c>
      <c r="B207" s="153">
        <v>8</v>
      </c>
      <c r="C207" s="154">
        <v>1</v>
      </c>
      <c r="D207" s="154">
        <v>0</v>
      </c>
      <c r="E207" s="155">
        <f>(Table1[[#This Row],[Clients in Error Minus Questionable]]+Table1[[#This Row],[HHs in Error]])/Table1[[#This Row],[Client Count]]</f>
        <v>0.125</v>
      </c>
      <c r="F2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08" spans="1:6">
      <c r="A208" s="152" t="s">
        <v>307</v>
      </c>
      <c r="B208" s="153">
        <v>35</v>
      </c>
      <c r="C208" s="154">
        <v>0</v>
      </c>
      <c r="D208" s="154">
        <v>0</v>
      </c>
      <c r="E208" s="155">
        <f>(Table1[[#This Row],[Clients in Error Minus Questionable]]+Table1[[#This Row],[HHs in Error]])/Table1[[#This Row],[Client Count]]</f>
        <v>0</v>
      </c>
      <c r="F2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9" spans="1:6">
      <c r="A209" s="152" t="s">
        <v>96</v>
      </c>
      <c r="B209" s="153">
        <v>56</v>
      </c>
      <c r="C209" s="154">
        <v>1</v>
      </c>
      <c r="D209" s="154">
        <v>0</v>
      </c>
      <c r="E209" s="155">
        <f>(Table1[[#This Row],[Clients in Error Minus Questionable]]+Table1[[#This Row],[HHs in Error]])/Table1[[#This Row],[Client Count]]</f>
        <v>1.7857142857142856E-2</v>
      </c>
      <c r="F20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10" spans="1:6">
      <c r="A210" s="152" t="s">
        <v>404</v>
      </c>
      <c r="B210" s="153">
        <v>317</v>
      </c>
      <c r="C210" s="154">
        <v>29</v>
      </c>
      <c r="D210" s="154">
        <v>1</v>
      </c>
      <c r="E210" s="155">
        <f>(Table1[[#This Row],[Clients in Error Minus Questionable]]+Table1[[#This Row],[HHs in Error]])/Table1[[#This Row],[Client Count]]</f>
        <v>9.4637223974763401E-2</v>
      </c>
      <c r="F2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11" spans="1:6">
      <c r="A211" s="152" t="s">
        <v>405</v>
      </c>
      <c r="B211" s="153">
        <v>103</v>
      </c>
      <c r="C211" s="154">
        <v>2</v>
      </c>
      <c r="D211" s="154">
        <v>0</v>
      </c>
      <c r="E211" s="155">
        <f>(Table1[[#This Row],[Clients in Error Minus Questionable]]+Table1[[#This Row],[HHs in Error]])/Table1[[#This Row],[Client Count]]</f>
        <v>1.9417475728155338E-2</v>
      </c>
      <c r="F2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12" spans="1:6">
      <c r="A212" s="152" t="s">
        <v>543</v>
      </c>
      <c r="B212" s="153">
        <v>0</v>
      </c>
      <c r="C212" s="154">
        <v>0</v>
      </c>
      <c r="D212" s="154">
        <v>0</v>
      </c>
      <c r="E212" s="155"/>
      <c r="F212" s="156"/>
    </row>
    <row r="213" spans="1:6">
      <c r="A213" s="152" t="s">
        <v>544</v>
      </c>
      <c r="B213" s="153">
        <v>7</v>
      </c>
      <c r="C213" s="154">
        <v>1</v>
      </c>
      <c r="D213" s="154">
        <v>0</v>
      </c>
      <c r="E213" s="155">
        <f>(Table1[[#This Row],[Clients in Error Minus Questionable]]+Table1[[#This Row],[HHs in Error]])/Table1[[#This Row],[Client Count]]</f>
        <v>0.14285714285714285</v>
      </c>
      <c r="F2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14" spans="1:6">
      <c r="A214" s="152" t="s">
        <v>545</v>
      </c>
      <c r="B214" s="153">
        <v>1</v>
      </c>
      <c r="C214" s="154">
        <v>0</v>
      </c>
      <c r="D214" s="154">
        <v>0</v>
      </c>
      <c r="E214" s="155">
        <f>(Table1[[#This Row],[Clients in Error Minus Questionable]]+Table1[[#This Row],[HHs in Error]])/Table1[[#This Row],[Client Count]]</f>
        <v>0</v>
      </c>
      <c r="F2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15" spans="1:6">
      <c r="A215" s="152" t="s">
        <v>546</v>
      </c>
      <c r="B215" s="153">
        <v>32</v>
      </c>
      <c r="C215" s="154">
        <v>4</v>
      </c>
      <c r="D215" s="154">
        <v>0</v>
      </c>
      <c r="E215" s="155">
        <f>(Table1[[#This Row],[Clients in Error Minus Questionable]]+Table1[[#This Row],[HHs in Error]])/Table1[[#This Row],[Client Count]]</f>
        <v>0.125</v>
      </c>
      <c r="F2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16" spans="1:6">
      <c r="A216" s="152" t="s">
        <v>308</v>
      </c>
      <c r="B216" s="153">
        <v>58</v>
      </c>
      <c r="C216" s="154">
        <v>5</v>
      </c>
      <c r="D216" s="154">
        <v>0</v>
      </c>
      <c r="E216" s="155">
        <f>(Table1[[#This Row],[Clients in Error Minus Questionable]]+Table1[[#This Row],[HHs in Error]])/Table1[[#This Row],[Client Count]]</f>
        <v>8.6206896551724144E-2</v>
      </c>
      <c r="F2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17" spans="1:6">
      <c r="A217" s="152" t="s">
        <v>97</v>
      </c>
      <c r="B217" s="153">
        <v>62</v>
      </c>
      <c r="C217" s="154">
        <v>0</v>
      </c>
      <c r="D217" s="154">
        <v>0</v>
      </c>
      <c r="E217" s="155">
        <f>(Table1[[#This Row],[Clients in Error Minus Questionable]]+Table1[[#This Row],[HHs in Error]])/Table1[[#This Row],[Client Count]]</f>
        <v>0</v>
      </c>
      <c r="F2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18" spans="1:6">
      <c r="A218" s="152" t="s">
        <v>406</v>
      </c>
      <c r="B218" s="153">
        <v>474</v>
      </c>
      <c r="C218" s="154">
        <v>5</v>
      </c>
      <c r="D218" s="154">
        <v>0</v>
      </c>
      <c r="E218" s="155">
        <f>(Table1[[#This Row],[Clients in Error Minus Questionable]]+Table1[[#This Row],[HHs in Error]])/Table1[[#This Row],[Client Count]]</f>
        <v>1.0548523206751054E-2</v>
      </c>
      <c r="F2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19" spans="1:6">
      <c r="A219" s="152" t="s">
        <v>547</v>
      </c>
      <c r="B219" s="153">
        <v>0</v>
      </c>
      <c r="C219" s="154">
        <v>0</v>
      </c>
      <c r="D219" s="154">
        <v>0</v>
      </c>
      <c r="E219" s="155"/>
      <c r="F219" s="156"/>
    </row>
    <row r="220" spans="1:6">
      <c r="A220" s="152" t="s">
        <v>548</v>
      </c>
      <c r="B220" s="153">
        <v>278</v>
      </c>
      <c r="C220" s="154">
        <v>17</v>
      </c>
      <c r="D220" s="154">
        <v>0</v>
      </c>
      <c r="E220" s="155">
        <f>(Table1[[#This Row],[Clients in Error Minus Questionable]]+Table1[[#This Row],[HHs in Error]])/Table1[[#This Row],[Client Count]]</f>
        <v>6.1151079136690649E-2</v>
      </c>
      <c r="F2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21" spans="1:6">
      <c r="A221" s="152" t="s">
        <v>549</v>
      </c>
      <c r="B221" s="153">
        <v>76</v>
      </c>
      <c r="C221" s="154">
        <v>4</v>
      </c>
      <c r="D221" s="154">
        <v>0</v>
      </c>
      <c r="E221" s="155">
        <f>(Table1[[#This Row],[Clients in Error Minus Questionable]]+Table1[[#This Row],[HHs in Error]])/Table1[[#This Row],[Client Count]]</f>
        <v>5.2631578947368418E-2</v>
      </c>
      <c r="F2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22" spans="1:6">
      <c r="A222" s="152" t="s">
        <v>550</v>
      </c>
      <c r="B222" s="153">
        <v>19</v>
      </c>
      <c r="C222" s="154">
        <v>2</v>
      </c>
      <c r="D222" s="154">
        <v>1</v>
      </c>
      <c r="E222" s="155">
        <f>(Table1[[#This Row],[Clients in Error Minus Questionable]]+Table1[[#This Row],[HHs in Error]])/Table1[[#This Row],[Client Count]]</f>
        <v>0.15789473684210525</v>
      </c>
      <c r="F2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3" spans="1:6">
      <c r="A223" s="152" t="s">
        <v>309</v>
      </c>
      <c r="B223" s="153">
        <v>13</v>
      </c>
      <c r="C223" s="154">
        <v>9</v>
      </c>
      <c r="D223" s="154">
        <v>0</v>
      </c>
      <c r="E223" s="155">
        <f>(Table1[[#This Row],[Clients in Error Minus Questionable]]+Table1[[#This Row],[HHs in Error]])/Table1[[#This Row],[Client Count]]</f>
        <v>0.69230769230769229</v>
      </c>
      <c r="F2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4" spans="1:6">
      <c r="A224" s="152" t="s">
        <v>100</v>
      </c>
      <c r="B224" s="153">
        <v>56</v>
      </c>
      <c r="C224" s="154">
        <v>2</v>
      </c>
      <c r="D224" s="154">
        <v>0</v>
      </c>
      <c r="E224" s="155">
        <f>(Table1[[#This Row],[Clients in Error Minus Questionable]]+Table1[[#This Row],[HHs in Error]])/Table1[[#This Row],[Client Count]]</f>
        <v>3.5714285714285712E-2</v>
      </c>
      <c r="F2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25" spans="1:6">
      <c r="A225" s="152" t="s">
        <v>99</v>
      </c>
      <c r="B225" s="153">
        <v>46</v>
      </c>
      <c r="C225" s="154">
        <v>6</v>
      </c>
      <c r="D225" s="154">
        <v>0</v>
      </c>
      <c r="E225" s="155">
        <f>(Table1[[#This Row],[Clients in Error Minus Questionable]]+Table1[[#This Row],[HHs in Error]])/Table1[[#This Row],[Client Count]]</f>
        <v>0.13043478260869565</v>
      </c>
      <c r="F2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6" spans="1:6">
      <c r="A226" s="152" t="s">
        <v>98</v>
      </c>
      <c r="B226" s="153">
        <v>6</v>
      </c>
      <c r="C226" s="154">
        <v>2</v>
      </c>
      <c r="D226" s="154">
        <v>0</v>
      </c>
      <c r="E226" s="155">
        <f>(Table1[[#This Row],[Clients in Error Minus Questionable]]+Table1[[#This Row],[HHs in Error]])/Table1[[#This Row],[Client Count]]</f>
        <v>0.33333333333333331</v>
      </c>
      <c r="F22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7" spans="1:6">
      <c r="A227" s="152" t="s">
        <v>101</v>
      </c>
      <c r="B227" s="153">
        <v>16</v>
      </c>
      <c r="C227" s="154">
        <v>0</v>
      </c>
      <c r="D227" s="154">
        <v>0</v>
      </c>
      <c r="E227" s="155">
        <f>(Table1[[#This Row],[Clients in Error Minus Questionable]]+Table1[[#This Row],[HHs in Error]])/Table1[[#This Row],[Client Count]]</f>
        <v>0</v>
      </c>
      <c r="F2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28" spans="1:6">
      <c r="A228" s="152" t="s">
        <v>407</v>
      </c>
      <c r="B228" s="153">
        <v>39</v>
      </c>
      <c r="C228" s="154">
        <v>4</v>
      </c>
      <c r="D228" s="154">
        <v>0</v>
      </c>
      <c r="E228" s="155">
        <f>(Table1[[#This Row],[Clients in Error Minus Questionable]]+Table1[[#This Row],[HHs in Error]])/Table1[[#This Row],[Client Count]]</f>
        <v>0.10256410256410256</v>
      </c>
      <c r="F2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9" spans="1:6">
      <c r="A229" s="152" t="s">
        <v>551</v>
      </c>
      <c r="B229" s="153">
        <v>0</v>
      </c>
      <c r="C229" s="154">
        <v>0</v>
      </c>
      <c r="D229" s="154">
        <v>0</v>
      </c>
      <c r="E229" s="155"/>
      <c r="F229" s="156"/>
    </row>
    <row r="230" spans="1:6">
      <c r="A230" s="152" t="s">
        <v>311</v>
      </c>
      <c r="B230" s="153">
        <v>129</v>
      </c>
      <c r="C230" s="154">
        <v>1</v>
      </c>
      <c r="D230" s="154">
        <v>0</v>
      </c>
      <c r="E230" s="155">
        <f>(Table1[[#This Row],[Clients in Error Minus Questionable]]+Table1[[#This Row],[HHs in Error]])/Table1[[#This Row],[Client Count]]</f>
        <v>7.7519379844961239E-3</v>
      </c>
      <c r="F2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31" spans="1:6">
      <c r="A231" s="152" t="s">
        <v>552</v>
      </c>
      <c r="B231" s="153">
        <v>0</v>
      </c>
      <c r="C231" s="154">
        <v>0</v>
      </c>
      <c r="D231" s="154">
        <v>0</v>
      </c>
      <c r="E231" s="155"/>
      <c r="F231" s="156"/>
    </row>
    <row r="232" spans="1:6">
      <c r="A232" s="152" t="s">
        <v>553</v>
      </c>
      <c r="B232" s="153">
        <v>0</v>
      </c>
      <c r="C232" s="154">
        <v>0</v>
      </c>
      <c r="D232" s="154">
        <v>0</v>
      </c>
      <c r="E232" s="155"/>
      <c r="F232" s="156"/>
    </row>
    <row r="233" spans="1:6">
      <c r="A233" s="152" t="s">
        <v>312</v>
      </c>
      <c r="B233" s="153">
        <v>48</v>
      </c>
      <c r="C233" s="154">
        <v>1</v>
      </c>
      <c r="D233" s="154">
        <v>2</v>
      </c>
      <c r="E233" s="155">
        <f>(Table1[[#This Row],[Clients in Error Minus Questionable]]+Table1[[#This Row],[HHs in Error]])/Table1[[#This Row],[Client Count]]</f>
        <v>6.25E-2</v>
      </c>
      <c r="F2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34" spans="1:6">
      <c r="A234" s="152" t="s">
        <v>48</v>
      </c>
      <c r="B234" s="153">
        <v>71</v>
      </c>
      <c r="C234" s="154">
        <v>1</v>
      </c>
      <c r="D234" s="154">
        <v>0</v>
      </c>
      <c r="E234" s="155">
        <f>(Table1[[#This Row],[Clients in Error Minus Questionable]]+Table1[[#This Row],[HHs in Error]])/Table1[[#This Row],[Client Count]]</f>
        <v>1.4084507042253521E-2</v>
      </c>
      <c r="F2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35" spans="1:6">
      <c r="A235" s="152" t="s">
        <v>102</v>
      </c>
      <c r="B235" s="153">
        <v>9</v>
      </c>
      <c r="C235" s="154">
        <v>0</v>
      </c>
      <c r="D235" s="154">
        <v>0</v>
      </c>
      <c r="E235" s="155">
        <f>(Table1[[#This Row],[Clients in Error Minus Questionable]]+Table1[[#This Row],[HHs in Error]])/Table1[[#This Row],[Client Count]]</f>
        <v>0</v>
      </c>
      <c r="F2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36" spans="1:6">
      <c r="A236" s="152" t="s">
        <v>554</v>
      </c>
      <c r="B236" s="153">
        <v>29</v>
      </c>
      <c r="C236" s="154">
        <v>3</v>
      </c>
      <c r="D236" s="154">
        <v>0</v>
      </c>
      <c r="E236" s="155">
        <f>(Table1[[#This Row],[Clients in Error Minus Questionable]]+Table1[[#This Row],[HHs in Error]])/Table1[[#This Row],[Client Count]]</f>
        <v>0.10344827586206896</v>
      </c>
      <c r="F2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37" spans="1:6">
      <c r="A237" s="152" t="s">
        <v>555</v>
      </c>
      <c r="B237" s="153">
        <v>32</v>
      </c>
      <c r="C237" s="154">
        <v>19</v>
      </c>
      <c r="D237" s="154">
        <v>2</v>
      </c>
      <c r="E237" s="155">
        <f>(Table1[[#This Row],[Clients in Error Minus Questionable]]+Table1[[#This Row],[HHs in Error]])/Table1[[#This Row],[Client Count]]</f>
        <v>0.65625</v>
      </c>
      <c r="F23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38" spans="1:6">
      <c r="A238" s="152" t="s">
        <v>103</v>
      </c>
      <c r="B238" s="153">
        <v>95</v>
      </c>
      <c r="C238" s="154">
        <v>6</v>
      </c>
      <c r="D238" s="154">
        <v>0</v>
      </c>
      <c r="E238" s="155">
        <f>(Table1[[#This Row],[Clients in Error Minus Questionable]]+Table1[[#This Row],[HHs in Error]])/Table1[[#This Row],[Client Count]]</f>
        <v>6.3157894736842107E-2</v>
      </c>
      <c r="F23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39" spans="1:6">
      <c r="A239" s="152" t="s">
        <v>556</v>
      </c>
      <c r="B239" s="153">
        <v>9</v>
      </c>
      <c r="C239" s="154">
        <v>6</v>
      </c>
      <c r="D239" s="154">
        <v>0</v>
      </c>
      <c r="E239" s="155">
        <f>(Table1[[#This Row],[Clients in Error Minus Questionable]]+Table1[[#This Row],[HHs in Error]])/Table1[[#This Row],[Client Count]]</f>
        <v>0.66666666666666663</v>
      </c>
      <c r="F2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0" spans="1:6">
      <c r="A240" s="152" t="s">
        <v>313</v>
      </c>
      <c r="B240" s="153">
        <v>15</v>
      </c>
      <c r="C240" s="154">
        <v>4</v>
      </c>
      <c r="D240" s="154">
        <v>0</v>
      </c>
      <c r="E240" s="155">
        <f>(Table1[[#This Row],[Clients in Error Minus Questionable]]+Table1[[#This Row],[HHs in Error]])/Table1[[#This Row],[Client Count]]</f>
        <v>0.26666666666666666</v>
      </c>
      <c r="F2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1" spans="1:6">
      <c r="A241" s="152" t="s">
        <v>36</v>
      </c>
      <c r="B241" s="153">
        <v>16</v>
      </c>
      <c r="C241" s="154">
        <v>0</v>
      </c>
      <c r="D241" s="154">
        <v>0</v>
      </c>
      <c r="E241" s="155">
        <f>(Table1[[#This Row],[Clients in Error Minus Questionable]]+Table1[[#This Row],[HHs in Error]])/Table1[[#This Row],[Client Count]]</f>
        <v>0</v>
      </c>
      <c r="F2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42" spans="1:6">
      <c r="A242" s="152" t="s">
        <v>37</v>
      </c>
      <c r="B242" s="153">
        <v>1562</v>
      </c>
      <c r="C242" s="154">
        <v>16</v>
      </c>
      <c r="D242" s="154">
        <v>0</v>
      </c>
      <c r="E242" s="155">
        <f>(Table1[[#This Row],[Clients in Error Minus Questionable]]+Table1[[#This Row],[HHs in Error]])/Table1[[#This Row],[Client Count]]</f>
        <v>1.0243277848911651E-2</v>
      </c>
      <c r="F2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43" spans="1:6">
      <c r="A243" s="152" t="s">
        <v>557</v>
      </c>
      <c r="B243" s="153">
        <v>29</v>
      </c>
      <c r="C243" s="154">
        <v>0</v>
      </c>
      <c r="D243" s="154">
        <v>0</v>
      </c>
      <c r="E243" s="155">
        <f>(Table1[[#This Row],[Clients in Error Minus Questionable]]+Table1[[#This Row],[HHs in Error]])/Table1[[#This Row],[Client Count]]</f>
        <v>0</v>
      </c>
      <c r="F2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44" spans="1:6">
      <c r="A244" s="152" t="s">
        <v>314</v>
      </c>
      <c r="B244" s="153">
        <v>54</v>
      </c>
      <c r="C244" s="154">
        <v>4</v>
      </c>
      <c r="D244" s="154">
        <v>0</v>
      </c>
      <c r="E244" s="155">
        <f>(Table1[[#This Row],[Clients in Error Minus Questionable]]+Table1[[#This Row],[HHs in Error]])/Table1[[#This Row],[Client Count]]</f>
        <v>7.407407407407407E-2</v>
      </c>
      <c r="F2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45" spans="1:6">
      <c r="A245" s="152" t="s">
        <v>49</v>
      </c>
      <c r="B245" s="153">
        <v>145</v>
      </c>
      <c r="C245" s="154">
        <v>2</v>
      </c>
      <c r="D245" s="154">
        <v>0</v>
      </c>
      <c r="E245" s="155">
        <f>(Table1[[#This Row],[Clients in Error Minus Questionable]]+Table1[[#This Row],[HHs in Error]])/Table1[[#This Row],[Client Count]]</f>
        <v>1.3793103448275862E-2</v>
      </c>
      <c r="F2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46" spans="1:6">
      <c r="A246" s="152" t="s">
        <v>558</v>
      </c>
      <c r="B246" s="153">
        <v>41</v>
      </c>
      <c r="C246" s="154">
        <v>2</v>
      </c>
      <c r="D246" s="154">
        <v>0</v>
      </c>
      <c r="E246" s="155">
        <f>(Table1[[#This Row],[Clients in Error Minus Questionable]]+Table1[[#This Row],[HHs in Error]])/Table1[[#This Row],[Client Count]]</f>
        <v>4.878048780487805E-2</v>
      </c>
      <c r="F2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47" spans="1:6">
      <c r="A247" s="152" t="s">
        <v>315</v>
      </c>
      <c r="B247" s="153">
        <v>96</v>
      </c>
      <c r="C247" s="154">
        <v>2</v>
      </c>
      <c r="D247" s="154">
        <v>0</v>
      </c>
      <c r="E247" s="155">
        <f>(Table1[[#This Row],[Clients in Error Minus Questionable]]+Table1[[#This Row],[HHs in Error]])/Table1[[#This Row],[Client Count]]</f>
        <v>2.0833333333333332E-2</v>
      </c>
      <c r="F2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48" spans="1:6">
      <c r="A248" s="152" t="s">
        <v>316</v>
      </c>
      <c r="B248" s="153">
        <v>12</v>
      </c>
      <c r="C248" s="154">
        <v>3</v>
      </c>
      <c r="D248" s="154">
        <v>0</v>
      </c>
      <c r="E248" s="155">
        <f>(Table1[[#This Row],[Clients in Error Minus Questionable]]+Table1[[#This Row],[HHs in Error]])/Table1[[#This Row],[Client Count]]</f>
        <v>0.25</v>
      </c>
      <c r="F2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9" spans="1:6">
      <c r="A249" s="152" t="s">
        <v>104</v>
      </c>
      <c r="B249" s="153">
        <v>10</v>
      </c>
      <c r="C249" s="154">
        <v>3</v>
      </c>
      <c r="D249" s="154">
        <v>0</v>
      </c>
      <c r="E249" s="155">
        <f>(Table1[[#This Row],[Clients in Error Minus Questionable]]+Table1[[#This Row],[HHs in Error]])/Table1[[#This Row],[Client Count]]</f>
        <v>0.3</v>
      </c>
      <c r="F24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0" spans="1:6">
      <c r="A250" s="152" t="s">
        <v>105</v>
      </c>
      <c r="B250" s="153">
        <v>12</v>
      </c>
      <c r="C250" s="154">
        <v>1</v>
      </c>
      <c r="D250" s="154">
        <v>0</v>
      </c>
      <c r="E250" s="155">
        <f>(Table1[[#This Row],[Clients in Error Minus Questionable]]+Table1[[#This Row],[HHs in Error]])/Table1[[#This Row],[Client Count]]</f>
        <v>8.3333333333333329E-2</v>
      </c>
      <c r="F2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51" spans="1:6">
      <c r="A251" s="152" t="s">
        <v>408</v>
      </c>
      <c r="B251" s="153">
        <v>410</v>
      </c>
      <c r="C251" s="154">
        <v>12</v>
      </c>
      <c r="D251" s="154">
        <v>0</v>
      </c>
      <c r="E251" s="155">
        <f>(Table1[[#This Row],[Clients in Error Minus Questionable]]+Table1[[#This Row],[HHs in Error]])/Table1[[#This Row],[Client Count]]</f>
        <v>2.9268292682926831E-2</v>
      </c>
      <c r="F2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52" spans="1:6">
      <c r="A252" s="152" t="s">
        <v>559</v>
      </c>
      <c r="B252" s="153">
        <v>0</v>
      </c>
      <c r="C252" s="154">
        <v>0</v>
      </c>
      <c r="D252" s="154">
        <v>0</v>
      </c>
      <c r="E252" s="155"/>
      <c r="F252" s="156"/>
    </row>
    <row r="253" spans="1:6">
      <c r="A253" s="152" t="s">
        <v>409</v>
      </c>
      <c r="B253" s="153">
        <v>44</v>
      </c>
      <c r="C253" s="154">
        <v>22</v>
      </c>
      <c r="D253" s="154">
        <v>0</v>
      </c>
      <c r="E253" s="155">
        <f>(Table1[[#This Row],[Clients in Error Minus Questionable]]+Table1[[#This Row],[HHs in Error]])/Table1[[#This Row],[Client Count]]</f>
        <v>0.5</v>
      </c>
      <c r="F25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4" spans="1:6">
      <c r="A254" s="152" t="s">
        <v>410</v>
      </c>
      <c r="B254" s="153">
        <v>11</v>
      </c>
      <c r="C254" s="154">
        <v>2</v>
      </c>
      <c r="D254" s="154">
        <v>0</v>
      </c>
      <c r="E254" s="155">
        <f>(Table1[[#This Row],[Clients in Error Minus Questionable]]+Table1[[#This Row],[HHs in Error]])/Table1[[#This Row],[Client Count]]</f>
        <v>0.18181818181818182</v>
      </c>
      <c r="F2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5" spans="1:6">
      <c r="A255" s="152" t="s">
        <v>411</v>
      </c>
      <c r="B255" s="153">
        <v>55</v>
      </c>
      <c r="C255" s="154">
        <v>1</v>
      </c>
      <c r="D255" s="154">
        <v>0</v>
      </c>
      <c r="E255" s="155">
        <f>(Table1[[#This Row],[Clients in Error Minus Questionable]]+Table1[[#This Row],[HHs in Error]])/Table1[[#This Row],[Client Count]]</f>
        <v>1.8181818181818181E-2</v>
      </c>
      <c r="F25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56" spans="1:6">
      <c r="A256" s="152" t="s">
        <v>106</v>
      </c>
      <c r="B256" s="153">
        <v>65</v>
      </c>
      <c r="C256" s="154">
        <v>0</v>
      </c>
      <c r="D256" s="154">
        <v>0</v>
      </c>
      <c r="E256" s="155">
        <f>(Table1[[#This Row],[Clients in Error Minus Questionable]]+Table1[[#This Row],[HHs in Error]])/Table1[[#This Row],[Client Count]]</f>
        <v>0</v>
      </c>
      <c r="F2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57" spans="1:6">
      <c r="A257" s="152" t="s">
        <v>107</v>
      </c>
      <c r="B257" s="153">
        <v>14</v>
      </c>
      <c r="C257" s="154">
        <v>1</v>
      </c>
      <c r="D257" s="154">
        <v>0</v>
      </c>
      <c r="E257" s="155">
        <f>(Table1[[#This Row],[Clients in Error Minus Questionable]]+Table1[[#This Row],[HHs in Error]])/Table1[[#This Row],[Client Count]]</f>
        <v>7.1428571428571425E-2</v>
      </c>
      <c r="F2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58" spans="1:6">
      <c r="A258" s="152" t="s">
        <v>108</v>
      </c>
      <c r="B258" s="153">
        <v>28</v>
      </c>
      <c r="C258" s="154">
        <v>0</v>
      </c>
      <c r="D258" s="154">
        <v>0</v>
      </c>
      <c r="E258" s="155">
        <f>(Table1[[#This Row],[Clients in Error Minus Questionable]]+Table1[[#This Row],[HHs in Error]])/Table1[[#This Row],[Client Count]]</f>
        <v>0</v>
      </c>
      <c r="F25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59" spans="1:6">
      <c r="A259" s="152" t="s">
        <v>560</v>
      </c>
      <c r="B259" s="153">
        <v>8</v>
      </c>
      <c r="C259" s="154">
        <v>0</v>
      </c>
      <c r="D259" s="154">
        <v>0</v>
      </c>
      <c r="E259" s="155">
        <f>(Table1[[#This Row],[Clients in Error Minus Questionable]]+Table1[[#This Row],[HHs in Error]])/Table1[[#This Row],[Client Count]]</f>
        <v>0</v>
      </c>
      <c r="F25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0" spans="1:6">
      <c r="A260" s="152" t="s">
        <v>317</v>
      </c>
      <c r="B260" s="153">
        <v>46</v>
      </c>
      <c r="C260" s="154">
        <v>0</v>
      </c>
      <c r="D260" s="154">
        <v>0</v>
      </c>
      <c r="E260" s="155">
        <f>(Table1[[#This Row],[Clients in Error Minus Questionable]]+Table1[[#This Row],[HHs in Error]])/Table1[[#This Row],[Client Count]]</f>
        <v>0</v>
      </c>
      <c r="F26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1" spans="1:6">
      <c r="A261" s="152" t="s">
        <v>109</v>
      </c>
      <c r="B261" s="153">
        <v>28</v>
      </c>
      <c r="C261" s="154">
        <v>2</v>
      </c>
      <c r="D261" s="154">
        <v>0</v>
      </c>
      <c r="E261" s="155">
        <f>(Table1[[#This Row],[Clients in Error Minus Questionable]]+Table1[[#This Row],[HHs in Error]])/Table1[[#This Row],[Client Count]]</f>
        <v>7.1428571428571425E-2</v>
      </c>
      <c r="F26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62" spans="1:6">
      <c r="A262" s="152" t="s">
        <v>412</v>
      </c>
      <c r="B262" s="153">
        <v>225</v>
      </c>
      <c r="C262" s="154">
        <v>18</v>
      </c>
      <c r="D262" s="154">
        <v>0</v>
      </c>
      <c r="E262" s="155">
        <f>(Table1[[#This Row],[Clients in Error Minus Questionable]]+Table1[[#This Row],[HHs in Error]])/Table1[[#This Row],[Client Count]]</f>
        <v>0.08</v>
      </c>
      <c r="F2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63" spans="1:6">
      <c r="A263" s="152" t="s">
        <v>561</v>
      </c>
      <c r="B263" s="153" t="s">
        <v>185</v>
      </c>
      <c r="C263" s="154">
        <v>0</v>
      </c>
      <c r="D263" s="154">
        <v>0</v>
      </c>
      <c r="E263" s="155"/>
      <c r="F263" s="156"/>
    </row>
    <row r="264" spans="1:6">
      <c r="A264" s="152" t="s">
        <v>562</v>
      </c>
      <c r="B264" s="153">
        <v>23</v>
      </c>
      <c r="C264" s="154">
        <v>0</v>
      </c>
      <c r="D264" s="154">
        <v>0</v>
      </c>
      <c r="E264" s="155">
        <f>(Table1[[#This Row],[Clients in Error Minus Questionable]]+Table1[[#This Row],[HHs in Error]])/Table1[[#This Row],[Client Count]]</f>
        <v>0</v>
      </c>
      <c r="F2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5" spans="1:6">
      <c r="A265" s="152" t="s">
        <v>318</v>
      </c>
      <c r="B265" s="153">
        <v>26</v>
      </c>
      <c r="C265" s="154">
        <v>0</v>
      </c>
      <c r="D265" s="154">
        <v>0</v>
      </c>
      <c r="E265" s="155">
        <f>(Table1[[#This Row],[Clients in Error Minus Questionable]]+Table1[[#This Row],[HHs in Error]])/Table1[[#This Row],[Client Count]]</f>
        <v>0</v>
      </c>
      <c r="F26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6" spans="1:6">
      <c r="A266" s="152" t="s">
        <v>319</v>
      </c>
      <c r="B266" s="153">
        <v>66</v>
      </c>
      <c r="C266" s="154">
        <v>0</v>
      </c>
      <c r="D266" s="154">
        <v>0</v>
      </c>
      <c r="E266" s="155">
        <f>(Table1[[#This Row],[Clients in Error Minus Questionable]]+Table1[[#This Row],[HHs in Error]])/Table1[[#This Row],[Client Count]]</f>
        <v>0</v>
      </c>
      <c r="F26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7" spans="1:6">
      <c r="A267" s="152" t="s">
        <v>413</v>
      </c>
      <c r="B267" s="153">
        <v>30</v>
      </c>
      <c r="C267" s="154">
        <v>5</v>
      </c>
      <c r="D267" s="154">
        <v>0</v>
      </c>
      <c r="E267" s="155">
        <f>(Table1[[#This Row],[Clients in Error Minus Questionable]]+Table1[[#This Row],[HHs in Error]])/Table1[[#This Row],[Client Count]]</f>
        <v>0.16666666666666666</v>
      </c>
      <c r="F2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68" spans="1:6">
      <c r="A268" s="152" t="s">
        <v>414</v>
      </c>
      <c r="B268" s="153">
        <v>27</v>
      </c>
      <c r="C268" s="154">
        <v>4</v>
      </c>
      <c r="D268" s="154">
        <v>0</v>
      </c>
      <c r="E268" s="155">
        <f>(Table1[[#This Row],[Clients in Error Minus Questionable]]+Table1[[#This Row],[HHs in Error]])/Table1[[#This Row],[Client Count]]</f>
        <v>0.14814814814814814</v>
      </c>
      <c r="F26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69" spans="1:6">
      <c r="A269" s="152" t="s">
        <v>110</v>
      </c>
      <c r="B269" s="153">
        <v>25</v>
      </c>
      <c r="C269" s="154">
        <v>4</v>
      </c>
      <c r="D269" s="154">
        <v>0</v>
      </c>
      <c r="E269" s="155">
        <f>(Table1[[#This Row],[Clients in Error Minus Questionable]]+Table1[[#This Row],[HHs in Error]])/Table1[[#This Row],[Client Count]]</f>
        <v>0.16</v>
      </c>
      <c r="F2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0" spans="1:6">
      <c r="A270" s="152" t="s">
        <v>111</v>
      </c>
      <c r="B270" s="153">
        <v>99</v>
      </c>
      <c r="C270" s="154">
        <v>16</v>
      </c>
      <c r="D270" s="154">
        <v>0</v>
      </c>
      <c r="E270" s="155">
        <f>(Table1[[#This Row],[Clients in Error Minus Questionable]]+Table1[[#This Row],[HHs in Error]])/Table1[[#This Row],[Client Count]]</f>
        <v>0.16161616161616163</v>
      </c>
      <c r="F2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1" spans="1:6">
      <c r="A271" s="152" t="s">
        <v>415</v>
      </c>
      <c r="B271" s="153">
        <v>456</v>
      </c>
      <c r="C271" s="154">
        <v>25</v>
      </c>
      <c r="D271" s="154">
        <v>1</v>
      </c>
      <c r="E271" s="155">
        <f>(Table1[[#This Row],[Clients in Error Minus Questionable]]+Table1[[#This Row],[HHs in Error]])/Table1[[#This Row],[Client Count]]</f>
        <v>5.701754385964912E-2</v>
      </c>
      <c r="F27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72" spans="1:6">
      <c r="A272" s="152" t="s">
        <v>563</v>
      </c>
      <c r="B272" s="153">
        <v>78</v>
      </c>
      <c r="C272" s="154">
        <v>11</v>
      </c>
      <c r="D272" s="154">
        <v>0</v>
      </c>
      <c r="E272" s="155">
        <f>(Table1[[#This Row],[Clients in Error Minus Questionable]]+Table1[[#This Row],[HHs in Error]])/Table1[[#This Row],[Client Count]]</f>
        <v>0.14102564102564102</v>
      </c>
      <c r="F2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3" spans="1:6">
      <c r="A273" s="152" t="s">
        <v>564</v>
      </c>
      <c r="B273" s="153">
        <v>60</v>
      </c>
      <c r="C273" s="154">
        <v>10</v>
      </c>
      <c r="D273" s="154">
        <v>0</v>
      </c>
      <c r="E273" s="155">
        <f>(Table1[[#This Row],[Clients in Error Minus Questionable]]+Table1[[#This Row],[HHs in Error]])/Table1[[#This Row],[Client Count]]</f>
        <v>0.16666666666666666</v>
      </c>
      <c r="F2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4" spans="1:6">
      <c r="A274" s="152" t="s">
        <v>112</v>
      </c>
      <c r="B274" s="153">
        <v>13</v>
      </c>
      <c r="C274" s="154">
        <v>2</v>
      </c>
      <c r="D274" s="154">
        <v>0</v>
      </c>
      <c r="E274" s="155">
        <f>(Table1[[#This Row],[Clients in Error Minus Questionable]]+Table1[[#This Row],[HHs in Error]])/Table1[[#This Row],[Client Count]]</f>
        <v>0.15384615384615385</v>
      </c>
      <c r="F27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5" spans="1:6">
      <c r="A275" s="152" t="s">
        <v>565</v>
      </c>
      <c r="B275" s="153">
        <v>63</v>
      </c>
      <c r="C275" s="154">
        <v>1</v>
      </c>
      <c r="D275" s="154">
        <v>1</v>
      </c>
      <c r="E275" s="155">
        <f>(Table1[[#This Row],[Clients in Error Minus Questionable]]+Table1[[#This Row],[HHs in Error]])/Table1[[#This Row],[Client Count]]</f>
        <v>3.1746031746031744E-2</v>
      </c>
      <c r="F2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76" spans="1:6">
      <c r="A276" s="152" t="s">
        <v>320</v>
      </c>
      <c r="B276" s="153">
        <v>161</v>
      </c>
      <c r="C276" s="154">
        <v>6</v>
      </c>
      <c r="D276" s="154">
        <v>0</v>
      </c>
      <c r="E276" s="155">
        <f>(Table1[[#This Row],[Clients in Error Minus Questionable]]+Table1[[#This Row],[HHs in Error]])/Table1[[#This Row],[Client Count]]</f>
        <v>3.7267080745341616E-2</v>
      </c>
      <c r="F2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77" spans="1:6">
      <c r="A277" s="152" t="s">
        <v>566</v>
      </c>
      <c r="B277" s="153">
        <v>0</v>
      </c>
      <c r="C277" s="154">
        <v>0</v>
      </c>
      <c r="D277" s="154">
        <v>0</v>
      </c>
      <c r="E277" s="155"/>
      <c r="F277" s="156"/>
    </row>
    <row r="278" spans="1:6">
      <c r="A278" s="152" t="s">
        <v>113</v>
      </c>
      <c r="B278" s="153">
        <v>18</v>
      </c>
      <c r="C278" s="154">
        <v>4</v>
      </c>
      <c r="D278" s="154">
        <v>0</v>
      </c>
      <c r="E278" s="155">
        <f>(Table1[[#This Row],[Clients in Error Minus Questionable]]+Table1[[#This Row],[HHs in Error]])/Table1[[#This Row],[Client Count]]</f>
        <v>0.22222222222222221</v>
      </c>
      <c r="F27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9" spans="1:6">
      <c r="A279" s="152" t="s">
        <v>50</v>
      </c>
      <c r="B279" s="153">
        <v>58</v>
      </c>
      <c r="C279" s="154">
        <v>11</v>
      </c>
      <c r="D279" s="154">
        <v>0</v>
      </c>
      <c r="E279" s="155">
        <f>(Table1[[#This Row],[Clients in Error Minus Questionable]]+Table1[[#This Row],[HHs in Error]])/Table1[[#This Row],[Client Count]]</f>
        <v>0.18965517241379309</v>
      </c>
      <c r="F2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0" spans="1:6">
      <c r="A280" s="152" t="s">
        <v>567</v>
      </c>
      <c r="B280" s="153">
        <v>35</v>
      </c>
      <c r="C280" s="154">
        <v>0</v>
      </c>
      <c r="D280" s="154">
        <v>0</v>
      </c>
      <c r="E280" s="155">
        <f>(Table1[[#This Row],[Clients in Error Minus Questionable]]+Table1[[#This Row],[HHs in Error]])/Table1[[#This Row],[Client Count]]</f>
        <v>0</v>
      </c>
      <c r="F2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1" spans="1:6">
      <c r="A281" s="152" t="s">
        <v>568</v>
      </c>
      <c r="B281" s="153">
        <v>84</v>
      </c>
      <c r="C281" s="154">
        <v>1</v>
      </c>
      <c r="D281" s="154">
        <v>0</v>
      </c>
      <c r="E281" s="155">
        <f>(Table1[[#This Row],[Clients in Error Minus Questionable]]+Table1[[#This Row],[HHs in Error]])/Table1[[#This Row],[Client Count]]</f>
        <v>1.1904761904761904E-2</v>
      </c>
      <c r="F28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82" spans="1:6">
      <c r="A282" s="152" t="s">
        <v>569</v>
      </c>
      <c r="B282" s="153">
        <v>27</v>
      </c>
      <c r="C282" s="154">
        <v>0</v>
      </c>
      <c r="D282" s="154">
        <v>0</v>
      </c>
      <c r="E282" s="155">
        <f>(Table1[[#This Row],[Clients in Error Minus Questionable]]+Table1[[#This Row],[HHs in Error]])/Table1[[#This Row],[Client Count]]</f>
        <v>0</v>
      </c>
      <c r="F28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3" spans="1:6">
      <c r="A283" s="152" t="s">
        <v>416</v>
      </c>
      <c r="B283" s="153">
        <v>58</v>
      </c>
      <c r="C283" s="154">
        <v>3</v>
      </c>
      <c r="D283" s="154">
        <v>0</v>
      </c>
      <c r="E283" s="155">
        <f>(Table1[[#This Row],[Clients in Error Minus Questionable]]+Table1[[#This Row],[HHs in Error]])/Table1[[#This Row],[Client Count]]</f>
        <v>5.1724137931034482E-2</v>
      </c>
      <c r="F28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84" spans="1:6">
      <c r="A284" s="152" t="s">
        <v>321</v>
      </c>
      <c r="B284" s="153">
        <v>24</v>
      </c>
      <c r="C284" s="154">
        <v>14</v>
      </c>
      <c r="D284" s="154">
        <v>0</v>
      </c>
      <c r="E284" s="155">
        <f>(Table1[[#This Row],[Clients in Error Minus Questionable]]+Table1[[#This Row],[HHs in Error]])/Table1[[#This Row],[Client Count]]</f>
        <v>0.58333333333333337</v>
      </c>
      <c r="F28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5" spans="1:6">
      <c r="A285" s="152" t="s">
        <v>570</v>
      </c>
      <c r="B285" s="153">
        <v>3</v>
      </c>
      <c r="C285" s="154">
        <v>0</v>
      </c>
      <c r="D285" s="154">
        <v>0</v>
      </c>
      <c r="E285" s="155">
        <f>(Table1[[#This Row],[Clients in Error Minus Questionable]]+Table1[[#This Row],[HHs in Error]])/Table1[[#This Row],[Client Count]]</f>
        <v>0</v>
      </c>
      <c r="F28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6" spans="1:6">
      <c r="A286" s="152" t="s">
        <v>322</v>
      </c>
      <c r="B286" s="153">
        <v>26</v>
      </c>
      <c r="C286" s="154">
        <v>0</v>
      </c>
      <c r="D286" s="154">
        <v>0</v>
      </c>
      <c r="E286" s="155">
        <f>(Table1[[#This Row],[Clients in Error Minus Questionable]]+Table1[[#This Row],[HHs in Error]])/Table1[[#This Row],[Client Count]]</f>
        <v>0</v>
      </c>
      <c r="F2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7" spans="1:6">
      <c r="A287" s="152" t="s">
        <v>571</v>
      </c>
      <c r="B287" s="153">
        <v>37</v>
      </c>
      <c r="C287" s="154">
        <v>5</v>
      </c>
      <c r="D287" s="154">
        <v>0</v>
      </c>
      <c r="E287" s="155">
        <f>(Table1[[#This Row],[Clients in Error Minus Questionable]]+Table1[[#This Row],[HHs in Error]])/Table1[[#This Row],[Client Count]]</f>
        <v>0.13513513513513514</v>
      </c>
      <c r="F28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8" spans="1:6">
      <c r="A288" s="152" t="s">
        <v>323</v>
      </c>
      <c r="B288" s="153">
        <v>67</v>
      </c>
      <c r="C288" s="154">
        <v>8</v>
      </c>
      <c r="D288" s="154">
        <v>0</v>
      </c>
      <c r="E288" s="155">
        <f>(Table1[[#This Row],[Clients in Error Minus Questionable]]+Table1[[#This Row],[HHs in Error]])/Table1[[#This Row],[Client Count]]</f>
        <v>0.11940298507462686</v>
      </c>
      <c r="F2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9" spans="1:6">
      <c r="A289" s="152" t="s">
        <v>417</v>
      </c>
      <c r="B289" s="153">
        <v>280</v>
      </c>
      <c r="C289" s="154">
        <v>26</v>
      </c>
      <c r="D289" s="154">
        <v>0</v>
      </c>
      <c r="E289" s="155">
        <f>(Table1[[#This Row],[Clients in Error Minus Questionable]]+Table1[[#This Row],[HHs in Error]])/Table1[[#This Row],[Client Count]]</f>
        <v>9.285714285714286E-2</v>
      </c>
      <c r="F28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90" spans="1:6">
      <c r="A290" s="152" t="s">
        <v>418</v>
      </c>
      <c r="B290" s="153">
        <v>142</v>
      </c>
      <c r="C290" s="154">
        <v>9</v>
      </c>
      <c r="D290" s="154">
        <v>0</v>
      </c>
      <c r="E290" s="155">
        <f>(Table1[[#This Row],[Clients in Error Minus Questionable]]+Table1[[#This Row],[HHs in Error]])/Table1[[#This Row],[Client Count]]</f>
        <v>6.3380281690140844E-2</v>
      </c>
      <c r="F2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91" spans="1:6">
      <c r="A291" s="152" t="s">
        <v>572</v>
      </c>
      <c r="B291" s="153">
        <v>0</v>
      </c>
      <c r="C291" s="154">
        <v>0</v>
      </c>
      <c r="D291" s="154">
        <v>0</v>
      </c>
      <c r="E291" s="155"/>
      <c r="F291" s="156"/>
    </row>
    <row r="292" spans="1:6">
      <c r="A292" s="152" t="s">
        <v>573</v>
      </c>
      <c r="B292" s="153">
        <v>3</v>
      </c>
      <c r="C292" s="154">
        <v>0</v>
      </c>
      <c r="D292" s="154">
        <v>0</v>
      </c>
      <c r="E292" s="155">
        <f>(Table1[[#This Row],[Clients in Error Minus Questionable]]+Table1[[#This Row],[HHs in Error]])/Table1[[#This Row],[Client Count]]</f>
        <v>0</v>
      </c>
      <c r="F2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93" spans="1:6">
      <c r="A293" s="152" t="s">
        <v>114</v>
      </c>
      <c r="B293" s="153">
        <v>13</v>
      </c>
      <c r="C293" s="154">
        <v>0</v>
      </c>
      <c r="D293" s="154">
        <v>0</v>
      </c>
      <c r="E293" s="155">
        <f>(Table1[[#This Row],[Clients in Error Minus Questionable]]+Table1[[#This Row],[HHs in Error]])/Table1[[#This Row],[Client Count]]</f>
        <v>0</v>
      </c>
      <c r="F2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94" spans="1:6">
      <c r="A294" s="152" t="s">
        <v>574</v>
      </c>
      <c r="B294" s="153">
        <v>23</v>
      </c>
      <c r="C294" s="154">
        <v>1</v>
      </c>
      <c r="D294" s="154">
        <v>0</v>
      </c>
      <c r="E294" s="155">
        <f>(Table1[[#This Row],[Clients in Error Minus Questionable]]+Table1[[#This Row],[HHs in Error]])/Table1[[#This Row],[Client Count]]</f>
        <v>4.3478260869565216E-2</v>
      </c>
      <c r="F2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95" spans="1:6">
      <c r="A295" s="152" t="s">
        <v>575</v>
      </c>
      <c r="B295" s="153">
        <v>27</v>
      </c>
      <c r="C295" s="154">
        <v>2</v>
      </c>
      <c r="D295" s="154">
        <v>0</v>
      </c>
      <c r="E295" s="155">
        <f>(Table1[[#This Row],[Clients in Error Minus Questionable]]+Table1[[#This Row],[HHs in Error]])/Table1[[#This Row],[Client Count]]</f>
        <v>7.407407407407407E-2</v>
      </c>
      <c r="F2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96" spans="1:6">
      <c r="A296" s="152" t="s">
        <v>115</v>
      </c>
      <c r="B296" s="153">
        <v>104</v>
      </c>
      <c r="C296" s="154">
        <v>2</v>
      </c>
      <c r="D296" s="154">
        <v>0</v>
      </c>
      <c r="E296" s="155">
        <f>(Table1[[#This Row],[Clients in Error Minus Questionable]]+Table1[[#This Row],[HHs in Error]])/Table1[[#This Row],[Client Count]]</f>
        <v>1.9230769230769232E-2</v>
      </c>
      <c r="F2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97" spans="1:6">
      <c r="A297" s="152" t="s">
        <v>576</v>
      </c>
      <c r="B297" s="153">
        <v>78</v>
      </c>
      <c r="C297" s="154">
        <v>6</v>
      </c>
      <c r="D297" s="154">
        <v>1</v>
      </c>
      <c r="E297" s="155">
        <f>(Table1[[#This Row],[Clients in Error Minus Questionable]]+Table1[[#This Row],[HHs in Error]])/Table1[[#This Row],[Client Count]]</f>
        <v>8.9743589743589744E-2</v>
      </c>
      <c r="F29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98" spans="1:6">
      <c r="A298" s="152" t="s">
        <v>324</v>
      </c>
      <c r="B298" s="153">
        <v>66</v>
      </c>
      <c r="C298" s="154">
        <v>6</v>
      </c>
      <c r="D298" s="154">
        <v>1</v>
      </c>
      <c r="E298" s="155">
        <f>(Table1[[#This Row],[Clients in Error Minus Questionable]]+Table1[[#This Row],[HHs in Error]])/Table1[[#This Row],[Client Count]]</f>
        <v>0.10606060606060606</v>
      </c>
      <c r="F2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99" spans="1:6">
      <c r="A299" s="152" t="s">
        <v>577</v>
      </c>
      <c r="B299" s="153">
        <v>0</v>
      </c>
      <c r="C299" s="154">
        <v>0</v>
      </c>
      <c r="D299" s="154">
        <v>0</v>
      </c>
      <c r="E299" s="155"/>
      <c r="F299" s="156"/>
    </row>
    <row r="300" spans="1:6">
      <c r="A300" s="152" t="s">
        <v>419</v>
      </c>
      <c r="B300" s="153">
        <v>6</v>
      </c>
      <c r="C300" s="154">
        <v>4</v>
      </c>
      <c r="D300" s="154">
        <v>0</v>
      </c>
      <c r="E300" s="155">
        <f>(Table1[[#This Row],[Clients in Error Minus Questionable]]+Table1[[#This Row],[HHs in Error]])/Table1[[#This Row],[Client Count]]</f>
        <v>0.66666666666666663</v>
      </c>
      <c r="F30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01" spans="1:6">
      <c r="A301" s="152" t="s">
        <v>420</v>
      </c>
      <c r="B301" s="153">
        <v>186</v>
      </c>
      <c r="C301" s="154">
        <v>1</v>
      </c>
      <c r="D301" s="154">
        <v>0</v>
      </c>
      <c r="E301" s="155">
        <f>(Table1[[#This Row],[Clients in Error Minus Questionable]]+Table1[[#This Row],[HHs in Error]])/Table1[[#This Row],[Client Count]]</f>
        <v>5.3763440860215058E-3</v>
      </c>
      <c r="F30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02" spans="1:6">
      <c r="A302" s="152" t="s">
        <v>116</v>
      </c>
      <c r="B302" s="153">
        <v>11</v>
      </c>
      <c r="C302" s="154">
        <v>0</v>
      </c>
      <c r="D302" s="154">
        <v>0</v>
      </c>
      <c r="E302" s="155">
        <f>(Table1[[#This Row],[Clients in Error Minus Questionable]]+Table1[[#This Row],[HHs in Error]])/Table1[[#This Row],[Client Count]]</f>
        <v>0</v>
      </c>
      <c r="F3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03" spans="1:6">
      <c r="A303" s="152" t="s">
        <v>578</v>
      </c>
      <c r="B303" s="153">
        <v>0</v>
      </c>
      <c r="C303" s="154">
        <v>0</v>
      </c>
      <c r="D303" s="154">
        <v>0</v>
      </c>
      <c r="E303" s="155"/>
      <c r="F303" s="156"/>
    </row>
    <row r="304" spans="1:6">
      <c r="A304" s="152" t="s">
        <v>325</v>
      </c>
      <c r="B304" s="153">
        <v>95</v>
      </c>
      <c r="C304" s="154">
        <v>0</v>
      </c>
      <c r="D304" s="154">
        <v>0</v>
      </c>
      <c r="E304" s="155">
        <f>(Table1[[#This Row],[Clients in Error Minus Questionable]]+Table1[[#This Row],[HHs in Error]])/Table1[[#This Row],[Client Count]]</f>
        <v>0</v>
      </c>
      <c r="F3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05" spans="1:6">
      <c r="A305" s="152" t="s">
        <v>38</v>
      </c>
      <c r="B305" s="153">
        <v>124</v>
      </c>
      <c r="C305" s="154">
        <v>0</v>
      </c>
      <c r="D305" s="154">
        <v>0</v>
      </c>
      <c r="E305" s="155">
        <f>(Table1[[#This Row],[Clients in Error Minus Questionable]]+Table1[[#This Row],[HHs in Error]])/Table1[[#This Row],[Client Count]]</f>
        <v>0</v>
      </c>
      <c r="F3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06" spans="1:6">
      <c r="A306" s="152" t="s">
        <v>579</v>
      </c>
      <c r="B306" s="153">
        <v>0</v>
      </c>
      <c r="C306" s="154">
        <v>0</v>
      </c>
      <c r="D306" s="154">
        <v>0</v>
      </c>
      <c r="E306" s="155"/>
      <c r="F306" s="156"/>
    </row>
    <row r="307" spans="1:6">
      <c r="A307" s="152" t="s">
        <v>117</v>
      </c>
      <c r="B307" s="153">
        <v>12</v>
      </c>
      <c r="C307" s="154">
        <v>7</v>
      </c>
      <c r="D307" s="154">
        <v>0</v>
      </c>
      <c r="E307" s="155">
        <f>(Table1[[#This Row],[Clients in Error Minus Questionable]]+Table1[[#This Row],[HHs in Error]])/Table1[[#This Row],[Client Count]]</f>
        <v>0.58333333333333337</v>
      </c>
      <c r="F3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08" spans="1:6">
      <c r="A308" s="152" t="s">
        <v>580</v>
      </c>
      <c r="B308" s="153">
        <v>58</v>
      </c>
      <c r="C308" s="154">
        <v>2</v>
      </c>
      <c r="D308" s="154">
        <v>0</v>
      </c>
      <c r="E308" s="155">
        <f>(Table1[[#This Row],[Clients in Error Minus Questionable]]+Table1[[#This Row],[HHs in Error]])/Table1[[#This Row],[Client Count]]</f>
        <v>3.4482758620689655E-2</v>
      </c>
      <c r="F3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09" spans="1:6">
      <c r="A309" s="152" t="s">
        <v>421</v>
      </c>
      <c r="B309" s="153">
        <v>30</v>
      </c>
      <c r="C309" s="154">
        <v>1</v>
      </c>
      <c r="D309" s="154">
        <v>0</v>
      </c>
      <c r="E309" s="155">
        <f>(Table1[[#This Row],[Clients in Error Minus Questionable]]+Table1[[#This Row],[HHs in Error]])/Table1[[#This Row],[Client Count]]</f>
        <v>3.3333333333333333E-2</v>
      </c>
      <c r="F30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10" spans="1:6">
      <c r="A310" s="152" t="s">
        <v>581</v>
      </c>
      <c r="B310" s="153">
        <v>206</v>
      </c>
      <c r="C310" s="154">
        <v>21</v>
      </c>
      <c r="D310" s="154">
        <v>0</v>
      </c>
      <c r="E310" s="155">
        <f>(Table1[[#This Row],[Clients in Error Minus Questionable]]+Table1[[#This Row],[HHs in Error]])/Table1[[#This Row],[Client Count]]</f>
        <v>0.10194174757281553</v>
      </c>
      <c r="F3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11" spans="1:6">
      <c r="A311" s="152" t="s">
        <v>582</v>
      </c>
      <c r="B311" s="153">
        <v>28</v>
      </c>
      <c r="C311" s="154">
        <v>0</v>
      </c>
      <c r="D311" s="154">
        <v>0</v>
      </c>
      <c r="E311" s="155">
        <f>(Table1[[#This Row],[Clients in Error Minus Questionable]]+Table1[[#This Row],[HHs in Error]])/Table1[[#This Row],[Client Count]]</f>
        <v>0</v>
      </c>
      <c r="F3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12" spans="1:6">
      <c r="A312" s="152" t="s">
        <v>422</v>
      </c>
      <c r="B312" s="153">
        <v>25</v>
      </c>
      <c r="C312" s="154">
        <v>1</v>
      </c>
      <c r="D312" s="154">
        <v>0</v>
      </c>
      <c r="E312" s="155">
        <f>(Table1[[#This Row],[Clients in Error Minus Questionable]]+Table1[[#This Row],[HHs in Error]])/Table1[[#This Row],[Client Count]]</f>
        <v>0.04</v>
      </c>
      <c r="F3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13" spans="1:6">
      <c r="A313" s="152" t="s">
        <v>583</v>
      </c>
      <c r="B313" s="153">
        <v>148</v>
      </c>
      <c r="C313" s="154">
        <v>9</v>
      </c>
      <c r="D313" s="154">
        <v>0</v>
      </c>
      <c r="E313" s="155">
        <f>(Table1[[#This Row],[Clients in Error Minus Questionable]]+Table1[[#This Row],[HHs in Error]])/Table1[[#This Row],[Client Count]]</f>
        <v>6.0810810810810814E-2</v>
      </c>
      <c r="F3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14" spans="1:6">
      <c r="A314" s="152" t="s">
        <v>584</v>
      </c>
      <c r="B314" s="153">
        <v>9</v>
      </c>
      <c r="C314" s="154">
        <v>7</v>
      </c>
      <c r="D314" s="154">
        <v>0</v>
      </c>
      <c r="E314" s="155">
        <f>(Table1[[#This Row],[Clients in Error Minus Questionable]]+Table1[[#This Row],[HHs in Error]])/Table1[[#This Row],[Client Count]]</f>
        <v>0.77777777777777779</v>
      </c>
      <c r="F3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15" spans="1:6">
      <c r="A315" s="152" t="s">
        <v>585</v>
      </c>
      <c r="B315" s="153">
        <v>17</v>
      </c>
      <c r="C315" s="154">
        <v>8</v>
      </c>
      <c r="D315" s="154">
        <v>0</v>
      </c>
      <c r="E315" s="155">
        <f>(Table1[[#This Row],[Clients in Error Minus Questionable]]+Table1[[#This Row],[HHs in Error]])/Table1[[#This Row],[Client Count]]</f>
        <v>0.47058823529411764</v>
      </c>
      <c r="F3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16" spans="1:6">
      <c r="A316" s="152" t="s">
        <v>586</v>
      </c>
      <c r="B316" s="153">
        <v>66</v>
      </c>
      <c r="C316" s="154">
        <v>0</v>
      </c>
      <c r="D316" s="154">
        <v>0</v>
      </c>
      <c r="E316" s="155">
        <f>(Table1[[#This Row],[Clients in Error Minus Questionable]]+Table1[[#This Row],[HHs in Error]])/Table1[[#This Row],[Client Count]]</f>
        <v>0</v>
      </c>
      <c r="F3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17" spans="1:6">
      <c r="A317" s="152" t="s">
        <v>423</v>
      </c>
      <c r="B317" s="153">
        <v>217</v>
      </c>
      <c r="C317" s="154">
        <v>3</v>
      </c>
      <c r="D317" s="154">
        <v>0</v>
      </c>
      <c r="E317" s="155">
        <f>(Table1[[#This Row],[Clients in Error Minus Questionable]]+Table1[[#This Row],[HHs in Error]])/Table1[[#This Row],[Client Count]]</f>
        <v>1.3824884792626729E-2</v>
      </c>
      <c r="F3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18" spans="1:6">
      <c r="A318" s="152" t="s">
        <v>587</v>
      </c>
      <c r="B318" s="153">
        <v>1</v>
      </c>
      <c r="C318" s="154">
        <v>0</v>
      </c>
      <c r="D318" s="154">
        <v>0</v>
      </c>
      <c r="E318" s="155">
        <f>(Table1[[#This Row],[Clients in Error Minus Questionable]]+Table1[[#This Row],[HHs in Error]])/Table1[[#This Row],[Client Count]]</f>
        <v>0</v>
      </c>
      <c r="F3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19" spans="1:6">
      <c r="A319" s="152" t="s">
        <v>326</v>
      </c>
      <c r="B319" s="153">
        <v>46</v>
      </c>
      <c r="C319" s="154">
        <v>1</v>
      </c>
      <c r="D319" s="154">
        <v>0</v>
      </c>
      <c r="E319" s="155">
        <f>(Table1[[#This Row],[Clients in Error Minus Questionable]]+Table1[[#This Row],[HHs in Error]])/Table1[[#This Row],[Client Count]]</f>
        <v>2.1739130434782608E-2</v>
      </c>
      <c r="F31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20" spans="1:6">
      <c r="A320" s="152" t="s">
        <v>588</v>
      </c>
      <c r="B320" s="153">
        <v>134</v>
      </c>
      <c r="C320" s="154">
        <v>3</v>
      </c>
      <c r="D320" s="154">
        <v>0</v>
      </c>
      <c r="E320" s="155">
        <f>(Table1[[#This Row],[Clients in Error Minus Questionable]]+Table1[[#This Row],[HHs in Error]])/Table1[[#This Row],[Client Count]]</f>
        <v>2.2388059701492536E-2</v>
      </c>
      <c r="F3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21" spans="1:6">
      <c r="A321" s="152" t="s">
        <v>327</v>
      </c>
      <c r="B321" s="153">
        <v>212</v>
      </c>
      <c r="C321" s="154">
        <v>0</v>
      </c>
      <c r="D321" s="154">
        <v>0</v>
      </c>
      <c r="E321" s="155">
        <f>(Table1[[#This Row],[Clients in Error Minus Questionable]]+Table1[[#This Row],[HHs in Error]])/Table1[[#This Row],[Client Count]]</f>
        <v>0</v>
      </c>
      <c r="F3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22" spans="1:6">
      <c r="A322" s="152" t="s">
        <v>589</v>
      </c>
      <c r="B322" s="153">
        <v>0</v>
      </c>
      <c r="C322" s="154">
        <v>0</v>
      </c>
      <c r="D322" s="154">
        <v>0</v>
      </c>
      <c r="E322" s="155"/>
      <c r="F322" s="156"/>
    </row>
    <row r="323" spans="1:6">
      <c r="A323" s="152" t="s">
        <v>328</v>
      </c>
      <c r="B323" s="153">
        <v>25</v>
      </c>
      <c r="C323" s="154">
        <v>0</v>
      </c>
      <c r="D323" s="154">
        <v>0</v>
      </c>
      <c r="E323" s="155">
        <f>(Table1[[#This Row],[Clients in Error Minus Questionable]]+Table1[[#This Row],[HHs in Error]])/Table1[[#This Row],[Client Count]]</f>
        <v>0</v>
      </c>
      <c r="F3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24" spans="1:6">
      <c r="A324" s="152" t="s">
        <v>590</v>
      </c>
      <c r="B324" s="153">
        <v>18</v>
      </c>
      <c r="C324" s="154">
        <v>1</v>
      </c>
      <c r="D324" s="154">
        <v>0</v>
      </c>
      <c r="E324" s="155">
        <f>(Table1[[#This Row],[Clients in Error Minus Questionable]]+Table1[[#This Row],[HHs in Error]])/Table1[[#This Row],[Client Count]]</f>
        <v>5.5555555555555552E-2</v>
      </c>
      <c r="F3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25" spans="1:6">
      <c r="A325" s="152" t="s">
        <v>591</v>
      </c>
      <c r="B325" s="153">
        <v>14</v>
      </c>
      <c r="C325" s="154">
        <v>2</v>
      </c>
      <c r="D325" s="154">
        <v>0</v>
      </c>
      <c r="E325" s="155">
        <f>(Table1[[#This Row],[Clients in Error Minus Questionable]]+Table1[[#This Row],[HHs in Error]])/Table1[[#This Row],[Client Count]]</f>
        <v>0.14285714285714285</v>
      </c>
      <c r="F3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26" spans="1:6">
      <c r="A326" s="152" t="s">
        <v>592</v>
      </c>
      <c r="B326" s="153">
        <v>0</v>
      </c>
      <c r="C326" s="154">
        <v>0</v>
      </c>
      <c r="D326" s="154">
        <v>0</v>
      </c>
      <c r="E326" s="155"/>
      <c r="F326" s="156"/>
    </row>
    <row r="327" spans="1:6">
      <c r="A327" s="152" t="s">
        <v>329</v>
      </c>
      <c r="B327" s="153">
        <v>72</v>
      </c>
      <c r="C327" s="154">
        <v>2</v>
      </c>
      <c r="D327" s="154">
        <v>0</v>
      </c>
      <c r="E327" s="155">
        <f>(Table1[[#This Row],[Clients in Error Minus Questionable]]+Table1[[#This Row],[HHs in Error]])/Table1[[#This Row],[Client Count]]</f>
        <v>2.7777777777777776E-2</v>
      </c>
      <c r="F3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28" spans="1:6">
      <c r="A328" s="152" t="s">
        <v>330</v>
      </c>
      <c r="B328" s="153">
        <v>23</v>
      </c>
      <c r="C328" s="154">
        <v>8</v>
      </c>
      <c r="D328" s="154">
        <v>0</v>
      </c>
      <c r="E328" s="155">
        <f>(Table1[[#This Row],[Clients in Error Minus Questionable]]+Table1[[#This Row],[HHs in Error]])/Table1[[#This Row],[Client Count]]</f>
        <v>0.34782608695652173</v>
      </c>
      <c r="F3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29" spans="1:6">
      <c r="A329" s="152" t="s">
        <v>424</v>
      </c>
      <c r="B329" s="153">
        <v>81</v>
      </c>
      <c r="C329" s="154">
        <v>21</v>
      </c>
      <c r="D329" s="154">
        <v>0</v>
      </c>
      <c r="E329" s="155">
        <f>(Table1[[#This Row],[Clients in Error Minus Questionable]]+Table1[[#This Row],[HHs in Error]])/Table1[[#This Row],[Client Count]]</f>
        <v>0.25925925925925924</v>
      </c>
      <c r="F3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0" spans="1:6">
      <c r="A330" s="152" t="s">
        <v>593</v>
      </c>
      <c r="B330" s="153">
        <v>75</v>
      </c>
      <c r="C330" s="154">
        <v>2</v>
      </c>
      <c r="D330" s="154">
        <v>0</v>
      </c>
      <c r="E330" s="155">
        <f>(Table1[[#This Row],[Clients in Error Minus Questionable]]+Table1[[#This Row],[HHs in Error]])/Table1[[#This Row],[Client Count]]</f>
        <v>2.6666666666666668E-2</v>
      </c>
      <c r="F3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31" spans="1:6">
      <c r="A331" s="152" t="s">
        <v>331</v>
      </c>
      <c r="B331" s="153">
        <v>57</v>
      </c>
      <c r="C331" s="154">
        <v>2</v>
      </c>
      <c r="D331" s="154">
        <v>0</v>
      </c>
      <c r="E331" s="155">
        <f>(Table1[[#This Row],[Clients in Error Minus Questionable]]+Table1[[#This Row],[HHs in Error]])/Table1[[#This Row],[Client Count]]</f>
        <v>3.5087719298245612E-2</v>
      </c>
      <c r="F33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32" spans="1:6">
      <c r="A332" s="152" t="s">
        <v>425</v>
      </c>
      <c r="B332" s="153" t="s">
        <v>185</v>
      </c>
      <c r="C332" s="154">
        <v>0</v>
      </c>
      <c r="D332" s="154">
        <v>0</v>
      </c>
      <c r="E332" s="155"/>
      <c r="F332" s="156"/>
    </row>
    <row r="333" spans="1:6">
      <c r="A333" s="152" t="s">
        <v>594</v>
      </c>
      <c r="B333" s="153">
        <v>32</v>
      </c>
      <c r="C333" s="154">
        <v>10</v>
      </c>
      <c r="D333" s="154">
        <v>0</v>
      </c>
      <c r="E333" s="155">
        <f>(Table1[[#This Row],[Clients in Error Minus Questionable]]+Table1[[#This Row],[HHs in Error]])/Table1[[#This Row],[Client Count]]</f>
        <v>0.3125</v>
      </c>
      <c r="F3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4" spans="1:6">
      <c r="A334" s="152" t="s">
        <v>118</v>
      </c>
      <c r="B334" s="153">
        <v>38</v>
      </c>
      <c r="C334" s="154">
        <v>14</v>
      </c>
      <c r="D334" s="154">
        <v>0</v>
      </c>
      <c r="E334" s="155">
        <f>(Table1[[#This Row],[Clients in Error Minus Questionable]]+Table1[[#This Row],[HHs in Error]])/Table1[[#This Row],[Client Count]]</f>
        <v>0.36842105263157893</v>
      </c>
      <c r="F3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5" spans="1:6">
      <c r="A335" s="152" t="s">
        <v>595</v>
      </c>
      <c r="B335" s="153">
        <v>0</v>
      </c>
      <c r="C335" s="154">
        <v>0</v>
      </c>
      <c r="D335" s="154">
        <v>0</v>
      </c>
      <c r="E335" s="155"/>
      <c r="F335" s="156"/>
    </row>
    <row r="336" spans="1:6">
      <c r="A336" s="152" t="s">
        <v>429</v>
      </c>
      <c r="B336" s="153">
        <v>4</v>
      </c>
      <c r="C336" s="154">
        <v>4</v>
      </c>
      <c r="D336" s="154">
        <v>0</v>
      </c>
      <c r="E336" s="155">
        <f>(Table1[[#This Row],[Clients in Error Minus Questionable]]+Table1[[#This Row],[HHs in Error]])/Table1[[#This Row],[Client Count]]</f>
        <v>1</v>
      </c>
      <c r="F3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7" spans="1:6">
      <c r="A337" s="152" t="s">
        <v>332</v>
      </c>
      <c r="B337" s="153">
        <v>40</v>
      </c>
      <c r="C337" s="154">
        <v>1</v>
      </c>
      <c r="D337" s="154">
        <v>0</v>
      </c>
      <c r="E337" s="155">
        <f>(Table1[[#This Row],[Clients in Error Minus Questionable]]+Table1[[#This Row],[HHs in Error]])/Table1[[#This Row],[Client Count]]</f>
        <v>2.5000000000000001E-2</v>
      </c>
      <c r="F33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38" spans="1:6">
      <c r="A338" s="152" t="s">
        <v>426</v>
      </c>
      <c r="B338" s="153">
        <v>29</v>
      </c>
      <c r="C338" s="154">
        <v>0</v>
      </c>
      <c r="D338" s="154">
        <v>0</v>
      </c>
      <c r="E338" s="155">
        <f>(Table1[[#This Row],[Clients in Error Minus Questionable]]+Table1[[#This Row],[HHs in Error]])/Table1[[#This Row],[Client Count]]</f>
        <v>0</v>
      </c>
      <c r="F33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39" spans="1:6">
      <c r="A339" s="152" t="s">
        <v>333</v>
      </c>
      <c r="B339" s="153">
        <v>55</v>
      </c>
      <c r="C339" s="154">
        <v>5</v>
      </c>
      <c r="D339" s="154">
        <v>0</v>
      </c>
      <c r="E339" s="155">
        <f>(Table1[[#This Row],[Clients in Error Minus Questionable]]+Table1[[#This Row],[HHs in Error]])/Table1[[#This Row],[Client Count]]</f>
        <v>9.0909090909090912E-2</v>
      </c>
      <c r="F3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40" spans="1:6">
      <c r="A340" s="152" t="s">
        <v>427</v>
      </c>
      <c r="B340" s="153">
        <v>201</v>
      </c>
      <c r="C340" s="154">
        <v>5</v>
      </c>
      <c r="D340" s="154">
        <v>0</v>
      </c>
      <c r="E340" s="155">
        <f>(Table1[[#This Row],[Clients in Error Minus Questionable]]+Table1[[#This Row],[HHs in Error]])/Table1[[#This Row],[Client Count]]</f>
        <v>2.4875621890547265E-2</v>
      </c>
      <c r="F3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41" spans="1:6">
      <c r="A341" s="152" t="s">
        <v>334</v>
      </c>
      <c r="B341" s="153">
        <v>35</v>
      </c>
      <c r="C341" s="154">
        <v>0</v>
      </c>
      <c r="D341" s="154">
        <v>0</v>
      </c>
      <c r="E341" s="155">
        <f>(Table1[[#This Row],[Clients in Error Minus Questionable]]+Table1[[#This Row],[HHs in Error]])/Table1[[#This Row],[Client Count]]</f>
        <v>0</v>
      </c>
      <c r="F3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2" spans="1:6">
      <c r="A342" s="152" t="s">
        <v>51</v>
      </c>
      <c r="B342" s="153">
        <v>27</v>
      </c>
      <c r="C342" s="154">
        <v>0</v>
      </c>
      <c r="D342" s="154">
        <v>0</v>
      </c>
      <c r="E342" s="155">
        <f>(Table1[[#This Row],[Clients in Error Minus Questionable]]+Table1[[#This Row],[HHs in Error]])/Table1[[#This Row],[Client Count]]</f>
        <v>0</v>
      </c>
      <c r="F3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3" spans="1:6">
      <c r="A343" s="152" t="s">
        <v>596</v>
      </c>
      <c r="B343" s="153">
        <v>20</v>
      </c>
      <c r="C343" s="154">
        <v>0</v>
      </c>
      <c r="D343" s="154">
        <v>0</v>
      </c>
      <c r="E343" s="155">
        <f>(Table1[[#This Row],[Clients in Error Minus Questionable]]+Table1[[#This Row],[HHs in Error]])/Table1[[#This Row],[Client Count]]</f>
        <v>0</v>
      </c>
      <c r="F3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4" spans="1:6">
      <c r="A344" s="152" t="s">
        <v>335</v>
      </c>
      <c r="B344" s="153">
        <v>31</v>
      </c>
      <c r="C344" s="154">
        <v>0</v>
      </c>
      <c r="D344" s="154">
        <v>0</v>
      </c>
      <c r="E344" s="155">
        <f>(Table1[[#This Row],[Clients in Error Minus Questionable]]+Table1[[#This Row],[HHs in Error]])/Table1[[#This Row],[Client Count]]</f>
        <v>0</v>
      </c>
      <c r="F3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5" spans="1:6">
      <c r="A345" s="152" t="s">
        <v>428</v>
      </c>
      <c r="B345" s="153">
        <v>1</v>
      </c>
      <c r="C345" s="154">
        <v>1</v>
      </c>
      <c r="D345" s="154">
        <v>0</v>
      </c>
      <c r="E345" s="155">
        <f>(Table1[[#This Row],[Clients in Error Minus Questionable]]+Table1[[#This Row],[HHs in Error]])/Table1[[#This Row],[Client Count]]</f>
        <v>1</v>
      </c>
      <c r="F3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46" spans="1:6">
      <c r="A346" s="152" t="s">
        <v>119</v>
      </c>
      <c r="B346" s="153">
        <v>4</v>
      </c>
      <c r="C346" s="154">
        <v>0</v>
      </c>
      <c r="D346" s="154">
        <v>0</v>
      </c>
      <c r="E346" s="155">
        <f>(Table1[[#This Row],[Clients in Error Minus Questionable]]+Table1[[#This Row],[HHs in Error]])/Table1[[#This Row],[Client Count]]</f>
        <v>0</v>
      </c>
      <c r="F3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7" spans="1:6">
      <c r="A347" s="152" t="s">
        <v>597</v>
      </c>
      <c r="B347" s="153">
        <v>4</v>
      </c>
      <c r="C347" s="154">
        <v>0</v>
      </c>
      <c r="D347" s="154">
        <v>0</v>
      </c>
      <c r="E347" s="155">
        <f>(Table1[[#This Row],[Clients in Error Minus Questionable]]+Table1[[#This Row],[HHs in Error]])/Table1[[#This Row],[Client Count]]</f>
        <v>0</v>
      </c>
      <c r="F3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8" spans="1:6">
      <c r="A348" s="152" t="s">
        <v>336</v>
      </c>
      <c r="B348" s="153">
        <v>24</v>
      </c>
      <c r="C348" s="154">
        <v>0</v>
      </c>
      <c r="D348" s="154">
        <v>0</v>
      </c>
      <c r="E348" s="155">
        <f>(Table1[[#This Row],[Clients in Error Minus Questionable]]+Table1[[#This Row],[HHs in Error]])/Table1[[#This Row],[Client Count]]</f>
        <v>0</v>
      </c>
      <c r="F3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9" spans="1:6">
      <c r="A349" s="152" t="s">
        <v>598</v>
      </c>
      <c r="B349" s="153">
        <v>0</v>
      </c>
      <c r="C349" s="154">
        <v>0</v>
      </c>
      <c r="D349" s="154">
        <v>0</v>
      </c>
      <c r="E349" s="155"/>
      <c r="F349" s="156"/>
    </row>
    <row r="350" spans="1:6">
      <c r="A350" s="152" t="s">
        <v>599</v>
      </c>
      <c r="B350" s="153">
        <v>25</v>
      </c>
      <c r="C350" s="154">
        <v>0</v>
      </c>
      <c r="D350" s="154">
        <v>0</v>
      </c>
      <c r="E350" s="155">
        <f>(Table1[[#This Row],[Clients in Error Minus Questionable]]+Table1[[#This Row],[HHs in Error]])/Table1[[#This Row],[Client Count]]</f>
        <v>0</v>
      </c>
      <c r="F3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51" spans="1:6">
      <c r="A351" s="152" t="s">
        <v>600</v>
      </c>
      <c r="B351" s="153">
        <v>15</v>
      </c>
      <c r="C351" s="154">
        <v>0</v>
      </c>
      <c r="D351" s="154">
        <v>0</v>
      </c>
      <c r="E351" s="155">
        <f>(Table1[[#This Row],[Clients in Error Minus Questionable]]+Table1[[#This Row],[HHs in Error]])/Table1[[#This Row],[Client Count]]</f>
        <v>0</v>
      </c>
      <c r="F3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52" spans="1:6">
      <c r="A352" s="152" t="s">
        <v>120</v>
      </c>
      <c r="B352" s="153">
        <v>71</v>
      </c>
      <c r="C352" s="154">
        <v>1</v>
      </c>
      <c r="D352" s="154">
        <v>0</v>
      </c>
      <c r="E352" s="155">
        <f>(Table1[[#This Row],[Clients in Error Minus Questionable]]+Table1[[#This Row],[HHs in Error]])/Table1[[#This Row],[Client Count]]</f>
        <v>1.4084507042253521E-2</v>
      </c>
      <c r="F35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53" spans="1:6">
      <c r="A353" s="152" t="s">
        <v>601</v>
      </c>
      <c r="B353" s="153">
        <v>0</v>
      </c>
      <c r="C353" s="154">
        <v>0</v>
      </c>
      <c r="D353" s="154">
        <v>0</v>
      </c>
      <c r="E353" s="155"/>
      <c r="F353" s="156"/>
    </row>
    <row r="354" spans="1:6">
      <c r="A354" s="152" t="s">
        <v>430</v>
      </c>
      <c r="B354" s="153">
        <v>80</v>
      </c>
      <c r="C354" s="154">
        <v>2</v>
      </c>
      <c r="D354" s="154">
        <v>0</v>
      </c>
      <c r="E354" s="155">
        <f>(Table1[[#This Row],[Clients in Error Minus Questionable]]+Table1[[#This Row],[HHs in Error]])/Table1[[#This Row],[Client Count]]</f>
        <v>2.5000000000000001E-2</v>
      </c>
      <c r="F3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55" spans="1:6">
      <c r="A355" s="152" t="s">
        <v>602</v>
      </c>
      <c r="B355" s="153">
        <v>0</v>
      </c>
      <c r="C355" s="154">
        <v>0</v>
      </c>
      <c r="D355" s="154">
        <v>0</v>
      </c>
      <c r="E355" s="155"/>
      <c r="F355" s="156"/>
    </row>
    <row r="356" spans="1:6">
      <c r="A356" s="152" t="s">
        <v>431</v>
      </c>
      <c r="B356" s="153">
        <v>22</v>
      </c>
      <c r="C356" s="154">
        <v>4</v>
      </c>
      <c r="D356" s="154">
        <v>0</v>
      </c>
      <c r="E356" s="155">
        <f>(Table1[[#This Row],[Clients in Error Minus Questionable]]+Table1[[#This Row],[HHs in Error]])/Table1[[#This Row],[Client Count]]</f>
        <v>0.18181818181818182</v>
      </c>
      <c r="F3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57" spans="1:6">
      <c r="A357" s="152" t="s">
        <v>122</v>
      </c>
      <c r="B357" s="153">
        <v>32</v>
      </c>
      <c r="C357" s="154">
        <v>1</v>
      </c>
      <c r="D357" s="154">
        <v>1</v>
      </c>
      <c r="E357" s="155">
        <f>(Table1[[#This Row],[Clients in Error Minus Questionable]]+Table1[[#This Row],[HHs in Error]])/Table1[[#This Row],[Client Count]]</f>
        <v>6.25E-2</v>
      </c>
      <c r="F3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58" spans="1:6">
      <c r="A358" s="152" t="s">
        <v>122</v>
      </c>
      <c r="B358" s="153">
        <v>17</v>
      </c>
      <c r="C358" s="154">
        <v>1</v>
      </c>
      <c r="D358" s="154">
        <v>0</v>
      </c>
      <c r="E358" s="155">
        <f>(Table1[[#This Row],[Clients in Error Minus Questionable]]+Table1[[#This Row],[HHs in Error]])/Table1[[#This Row],[Client Count]]</f>
        <v>5.8823529411764705E-2</v>
      </c>
      <c r="F35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59" spans="1:6">
      <c r="A359" s="152" t="s">
        <v>337</v>
      </c>
      <c r="B359" s="153">
        <v>15</v>
      </c>
      <c r="C359" s="154">
        <v>0</v>
      </c>
      <c r="D359" s="154">
        <v>0</v>
      </c>
      <c r="E359" s="155">
        <f>(Table1[[#This Row],[Clients in Error Minus Questionable]]+Table1[[#This Row],[HHs in Error]])/Table1[[#This Row],[Client Count]]</f>
        <v>0</v>
      </c>
      <c r="F35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60" spans="1:6">
      <c r="A360" s="152" t="s">
        <v>603</v>
      </c>
      <c r="B360" s="153">
        <v>21</v>
      </c>
      <c r="C360" s="154">
        <v>18</v>
      </c>
      <c r="D360" s="154">
        <v>0</v>
      </c>
      <c r="E360" s="155">
        <f>(Table1[[#This Row],[Clients in Error Minus Questionable]]+Table1[[#This Row],[HHs in Error]])/Table1[[#This Row],[Client Count]]</f>
        <v>0.8571428571428571</v>
      </c>
      <c r="F36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1" spans="1:6">
      <c r="A361" s="152" t="s">
        <v>338</v>
      </c>
      <c r="B361" s="153">
        <v>60</v>
      </c>
      <c r="C361" s="154">
        <v>10</v>
      </c>
      <c r="D361" s="154">
        <v>0</v>
      </c>
      <c r="E361" s="155">
        <f>(Table1[[#This Row],[Clients in Error Minus Questionable]]+Table1[[#This Row],[HHs in Error]])/Table1[[#This Row],[Client Count]]</f>
        <v>0.16666666666666666</v>
      </c>
      <c r="F36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2" spans="1:6">
      <c r="A362" s="152" t="s">
        <v>123</v>
      </c>
      <c r="B362" s="153">
        <v>19</v>
      </c>
      <c r="C362" s="154">
        <v>3</v>
      </c>
      <c r="D362" s="154">
        <v>0</v>
      </c>
      <c r="E362" s="155">
        <f>(Table1[[#This Row],[Clients in Error Minus Questionable]]+Table1[[#This Row],[HHs in Error]])/Table1[[#This Row],[Client Count]]</f>
        <v>0.15789473684210525</v>
      </c>
      <c r="F3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3" spans="1:6">
      <c r="A363" s="152" t="s">
        <v>604</v>
      </c>
      <c r="B363" s="153" t="s">
        <v>185</v>
      </c>
      <c r="C363" s="154">
        <v>0</v>
      </c>
      <c r="D363" s="154">
        <v>0</v>
      </c>
      <c r="E363" s="155"/>
      <c r="F363" s="156"/>
    </row>
    <row r="364" spans="1:6">
      <c r="A364" s="152" t="s">
        <v>432</v>
      </c>
      <c r="B364" s="153">
        <v>579</v>
      </c>
      <c r="C364" s="154">
        <v>4</v>
      </c>
      <c r="D364" s="154">
        <v>1</v>
      </c>
      <c r="E364" s="155">
        <f>(Table1[[#This Row],[Clients in Error Minus Questionable]]+Table1[[#This Row],[HHs in Error]])/Table1[[#This Row],[Client Count]]</f>
        <v>8.6355785837651123E-3</v>
      </c>
      <c r="F3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65" spans="1:6">
      <c r="A365" s="152" t="s">
        <v>605</v>
      </c>
      <c r="B365" s="153">
        <v>0</v>
      </c>
      <c r="C365" s="154">
        <v>0</v>
      </c>
      <c r="D365" s="154">
        <v>0</v>
      </c>
      <c r="E365" s="155"/>
      <c r="F365" s="156"/>
    </row>
    <row r="366" spans="1:6">
      <c r="A366" s="152" t="s">
        <v>339</v>
      </c>
      <c r="B366" s="153">
        <v>44</v>
      </c>
      <c r="C366" s="154">
        <v>4</v>
      </c>
      <c r="D366" s="154">
        <v>0</v>
      </c>
      <c r="E366" s="155">
        <f>(Table1[[#This Row],[Clients in Error Minus Questionable]]+Table1[[#This Row],[HHs in Error]])/Table1[[#This Row],[Client Count]]</f>
        <v>9.0909090909090912E-2</v>
      </c>
      <c r="F36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67" spans="1:6">
      <c r="A367" s="152" t="s">
        <v>433</v>
      </c>
      <c r="B367" s="153">
        <v>54</v>
      </c>
      <c r="C367" s="154">
        <v>12</v>
      </c>
      <c r="D367" s="154">
        <v>0</v>
      </c>
      <c r="E367" s="155">
        <f>(Table1[[#This Row],[Clients in Error Minus Questionable]]+Table1[[#This Row],[HHs in Error]])/Table1[[#This Row],[Client Count]]</f>
        <v>0.22222222222222221</v>
      </c>
      <c r="F3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8" spans="1:6">
      <c r="A368" s="152" t="s">
        <v>606</v>
      </c>
      <c r="B368" s="153">
        <v>0</v>
      </c>
      <c r="C368" s="154">
        <v>0</v>
      </c>
      <c r="D368" s="154">
        <v>0</v>
      </c>
      <c r="E368" s="155"/>
      <c r="F368" s="156"/>
    </row>
    <row r="369" spans="1:6">
      <c r="A369" s="152" t="s">
        <v>340</v>
      </c>
      <c r="B369" s="153">
        <v>45</v>
      </c>
      <c r="C369" s="154">
        <v>0</v>
      </c>
      <c r="D369" s="154">
        <v>0</v>
      </c>
      <c r="E369" s="155">
        <f>(Table1[[#This Row],[Clients in Error Minus Questionable]]+Table1[[#This Row],[HHs in Error]])/Table1[[#This Row],[Client Count]]</f>
        <v>0</v>
      </c>
      <c r="F3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70" spans="1:6">
      <c r="A370" s="152" t="s">
        <v>434</v>
      </c>
      <c r="B370" s="153">
        <v>91</v>
      </c>
      <c r="C370" s="154">
        <v>42</v>
      </c>
      <c r="D370" s="154">
        <v>4</v>
      </c>
      <c r="E370" s="155">
        <f>(Table1[[#This Row],[Clients in Error Minus Questionable]]+Table1[[#This Row],[HHs in Error]])/Table1[[#This Row],[Client Count]]</f>
        <v>0.50549450549450547</v>
      </c>
      <c r="F3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71" spans="1:6">
      <c r="A371" s="152" t="s">
        <v>607</v>
      </c>
      <c r="B371" s="153" t="s">
        <v>185</v>
      </c>
      <c r="C371" s="154">
        <v>0</v>
      </c>
      <c r="D371" s="154">
        <v>0</v>
      </c>
      <c r="E371" s="155"/>
      <c r="F371" s="156"/>
    </row>
    <row r="372" spans="1:6">
      <c r="A372" s="152" t="s">
        <v>608</v>
      </c>
      <c r="B372" s="153">
        <v>88</v>
      </c>
      <c r="C372" s="154">
        <v>2</v>
      </c>
      <c r="D372" s="154">
        <v>0</v>
      </c>
      <c r="E372" s="155">
        <f>(Table1[[#This Row],[Clients in Error Minus Questionable]]+Table1[[#This Row],[HHs in Error]])/Table1[[#This Row],[Client Count]]</f>
        <v>2.2727272727272728E-2</v>
      </c>
      <c r="F3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73" spans="1:6">
      <c r="A373" s="152" t="s">
        <v>341</v>
      </c>
      <c r="B373" s="153">
        <v>179</v>
      </c>
      <c r="C373" s="154">
        <v>10</v>
      </c>
      <c r="D373" s="154">
        <v>0</v>
      </c>
      <c r="E373" s="155">
        <f>(Table1[[#This Row],[Clients in Error Minus Questionable]]+Table1[[#This Row],[HHs in Error]])/Table1[[#This Row],[Client Count]]</f>
        <v>5.5865921787709494E-2</v>
      </c>
      <c r="F3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74" spans="1:6">
      <c r="A374" s="152" t="s">
        <v>124</v>
      </c>
      <c r="B374" s="153">
        <v>187</v>
      </c>
      <c r="C374" s="154">
        <v>5</v>
      </c>
      <c r="D374" s="154">
        <v>0</v>
      </c>
      <c r="E374" s="155">
        <f>(Table1[[#This Row],[Clients in Error Minus Questionable]]+Table1[[#This Row],[HHs in Error]])/Table1[[#This Row],[Client Count]]</f>
        <v>2.6737967914438502E-2</v>
      </c>
      <c r="F37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75" spans="1:6">
      <c r="A375" s="152" t="s">
        <v>609</v>
      </c>
      <c r="B375" s="153">
        <v>31</v>
      </c>
      <c r="C375" s="154">
        <v>0</v>
      </c>
      <c r="D375" s="154">
        <v>0</v>
      </c>
      <c r="E375" s="155">
        <f>(Table1[[#This Row],[Clients in Error Minus Questionable]]+Table1[[#This Row],[HHs in Error]])/Table1[[#This Row],[Client Count]]</f>
        <v>0</v>
      </c>
      <c r="F3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76" spans="1:6">
      <c r="A376" s="152" t="s">
        <v>126</v>
      </c>
      <c r="B376" s="153">
        <v>101</v>
      </c>
      <c r="C376" s="154">
        <v>7</v>
      </c>
      <c r="D376" s="154">
        <v>0</v>
      </c>
      <c r="E376" s="155">
        <f>(Table1[[#This Row],[Clients in Error Minus Questionable]]+Table1[[#This Row],[HHs in Error]])/Table1[[#This Row],[Client Count]]</f>
        <v>6.9306930693069313E-2</v>
      </c>
      <c r="F3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77" spans="1:6">
      <c r="A377" s="152" t="s">
        <v>125</v>
      </c>
      <c r="B377" s="153">
        <v>43</v>
      </c>
      <c r="C377" s="154">
        <v>2</v>
      </c>
      <c r="D377" s="154">
        <v>0</v>
      </c>
      <c r="E377" s="155">
        <f>(Table1[[#This Row],[Clients in Error Minus Questionable]]+Table1[[#This Row],[HHs in Error]])/Table1[[#This Row],[Client Count]]</f>
        <v>4.6511627906976744E-2</v>
      </c>
      <c r="F37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78" spans="1:6">
      <c r="A378" s="152" t="s">
        <v>610</v>
      </c>
      <c r="B378" s="153">
        <v>47</v>
      </c>
      <c r="C378" s="154">
        <v>0</v>
      </c>
      <c r="D378" s="154">
        <v>0</v>
      </c>
      <c r="E378" s="155">
        <f>(Table1[[#This Row],[Clients in Error Minus Questionable]]+Table1[[#This Row],[HHs in Error]])/Table1[[#This Row],[Client Count]]</f>
        <v>0</v>
      </c>
      <c r="F37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79" spans="1:6">
      <c r="A379" s="152" t="s">
        <v>342</v>
      </c>
      <c r="B379" s="153">
        <v>67</v>
      </c>
      <c r="C379" s="154">
        <v>6</v>
      </c>
      <c r="D379" s="154">
        <v>0</v>
      </c>
      <c r="E379" s="155">
        <f>(Table1[[#This Row],[Clients in Error Minus Questionable]]+Table1[[#This Row],[HHs in Error]])/Table1[[#This Row],[Client Count]]</f>
        <v>8.9552238805970144E-2</v>
      </c>
      <c r="F3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80" spans="1:6">
      <c r="A380" s="152" t="s">
        <v>343</v>
      </c>
      <c r="B380" s="153">
        <v>67</v>
      </c>
      <c r="C380" s="154">
        <v>0</v>
      </c>
      <c r="D380" s="154">
        <v>0</v>
      </c>
      <c r="E380" s="155">
        <f>(Table1[[#This Row],[Clients in Error Minus Questionable]]+Table1[[#This Row],[HHs in Error]])/Table1[[#This Row],[Client Count]]</f>
        <v>0</v>
      </c>
      <c r="F3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81" spans="1:6">
      <c r="A381" s="152" t="s">
        <v>435</v>
      </c>
      <c r="B381" s="153">
        <v>123</v>
      </c>
      <c r="C381" s="154">
        <v>13</v>
      </c>
      <c r="D381" s="154">
        <v>0</v>
      </c>
      <c r="E381" s="155">
        <f>(Table1[[#This Row],[Clients in Error Minus Questionable]]+Table1[[#This Row],[HHs in Error]])/Table1[[#This Row],[Client Count]]</f>
        <v>0.10569105691056911</v>
      </c>
      <c r="F38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82" spans="1:6">
      <c r="A382" s="152" t="s">
        <v>611</v>
      </c>
      <c r="B382" s="153">
        <v>0</v>
      </c>
      <c r="C382" s="154">
        <v>0</v>
      </c>
      <c r="D382" s="154">
        <v>0</v>
      </c>
      <c r="E382" s="155"/>
      <c r="F382" s="156"/>
    </row>
    <row r="383" spans="1:6">
      <c r="A383" s="152" t="s">
        <v>436</v>
      </c>
      <c r="B383" s="153">
        <v>372</v>
      </c>
      <c r="C383" s="154">
        <v>3</v>
      </c>
      <c r="D383" s="154">
        <v>0</v>
      </c>
      <c r="E383" s="155">
        <f>(Table1[[#This Row],[Clients in Error Minus Questionable]]+Table1[[#This Row],[HHs in Error]])/Table1[[#This Row],[Client Count]]</f>
        <v>8.0645161290322578E-3</v>
      </c>
      <c r="F38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84" spans="1:6">
      <c r="A384" s="152" t="s">
        <v>612</v>
      </c>
      <c r="B384" s="153">
        <v>0</v>
      </c>
      <c r="C384" s="154">
        <v>0</v>
      </c>
      <c r="D384" s="154">
        <v>0</v>
      </c>
      <c r="E384" s="155"/>
      <c r="F384" s="156"/>
    </row>
    <row r="385" spans="1:6">
      <c r="A385" s="152" t="s">
        <v>344</v>
      </c>
      <c r="B385" s="153">
        <v>70</v>
      </c>
      <c r="C385" s="154">
        <v>0</v>
      </c>
      <c r="D385" s="154">
        <v>0</v>
      </c>
      <c r="E385" s="155">
        <f>(Table1[[#This Row],[Clients in Error Minus Questionable]]+Table1[[#This Row],[HHs in Error]])/Table1[[#This Row],[Client Count]]</f>
        <v>0</v>
      </c>
      <c r="F38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86" spans="1:6">
      <c r="A386" s="152" t="s">
        <v>345</v>
      </c>
      <c r="B386" s="153">
        <v>71</v>
      </c>
      <c r="C386" s="154">
        <v>2</v>
      </c>
      <c r="D386" s="154">
        <v>0</v>
      </c>
      <c r="E386" s="155">
        <f>(Table1[[#This Row],[Clients in Error Minus Questionable]]+Table1[[#This Row],[HHs in Error]])/Table1[[#This Row],[Client Count]]</f>
        <v>2.8169014084507043E-2</v>
      </c>
      <c r="F3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87" spans="1:6">
      <c r="A387" s="152" t="s">
        <v>613</v>
      </c>
      <c r="B387" s="153">
        <v>11</v>
      </c>
      <c r="C387" s="154">
        <v>3</v>
      </c>
      <c r="D387" s="154">
        <v>0</v>
      </c>
      <c r="E387" s="155">
        <f>(Table1[[#This Row],[Clients in Error Minus Questionable]]+Table1[[#This Row],[HHs in Error]])/Table1[[#This Row],[Client Count]]</f>
        <v>0.27272727272727271</v>
      </c>
      <c r="F38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88" spans="1:6">
      <c r="A388" s="152" t="s">
        <v>437</v>
      </c>
      <c r="B388" s="153">
        <v>36</v>
      </c>
      <c r="C388" s="154">
        <v>14</v>
      </c>
      <c r="D388" s="154">
        <v>0</v>
      </c>
      <c r="E388" s="155">
        <f>(Table1[[#This Row],[Clients in Error Minus Questionable]]+Table1[[#This Row],[HHs in Error]])/Table1[[#This Row],[Client Count]]</f>
        <v>0.3888888888888889</v>
      </c>
      <c r="F3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89" spans="1:6">
      <c r="A389" s="152" t="s">
        <v>614</v>
      </c>
      <c r="B389" s="153">
        <v>32</v>
      </c>
      <c r="C389" s="154">
        <v>2</v>
      </c>
      <c r="D389" s="154">
        <v>0</v>
      </c>
      <c r="E389" s="155">
        <f>(Table1[[#This Row],[Clients in Error Minus Questionable]]+Table1[[#This Row],[HHs in Error]])/Table1[[#This Row],[Client Count]]</f>
        <v>6.25E-2</v>
      </c>
      <c r="F38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90" spans="1:6">
      <c r="A390" s="152" t="s">
        <v>615</v>
      </c>
      <c r="B390" s="153">
        <v>50</v>
      </c>
      <c r="C390" s="154">
        <v>5</v>
      </c>
      <c r="D390" s="154">
        <v>0</v>
      </c>
      <c r="E390" s="155">
        <f>(Table1[[#This Row],[Clients in Error Minus Questionable]]+Table1[[#This Row],[HHs in Error]])/Table1[[#This Row],[Client Count]]</f>
        <v>0.1</v>
      </c>
      <c r="F3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91" spans="1:6">
      <c r="A391" s="152" t="s">
        <v>616</v>
      </c>
      <c r="B391" s="153">
        <v>13</v>
      </c>
      <c r="C391" s="154">
        <v>1</v>
      </c>
      <c r="D391" s="154">
        <v>0</v>
      </c>
      <c r="E391" s="155">
        <f>(Table1[[#This Row],[Clients in Error Minus Questionable]]+Table1[[#This Row],[HHs in Error]])/Table1[[#This Row],[Client Count]]</f>
        <v>7.6923076923076927E-2</v>
      </c>
      <c r="F39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92" spans="1:6">
      <c r="A392" s="152" t="s">
        <v>617</v>
      </c>
      <c r="B392" s="153">
        <v>20</v>
      </c>
      <c r="C392" s="154">
        <v>0</v>
      </c>
      <c r="D392" s="154">
        <v>0</v>
      </c>
      <c r="E392" s="155">
        <f>(Table1[[#This Row],[Clients in Error Minus Questionable]]+Table1[[#This Row],[HHs in Error]])/Table1[[#This Row],[Client Count]]</f>
        <v>0</v>
      </c>
      <c r="F3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3" spans="1:6">
      <c r="A393" s="152" t="s">
        <v>346</v>
      </c>
      <c r="B393" s="153">
        <v>27</v>
      </c>
      <c r="C393" s="154">
        <v>10</v>
      </c>
      <c r="D393" s="154">
        <v>0</v>
      </c>
      <c r="E393" s="155">
        <f>(Table1[[#This Row],[Clients in Error Minus Questionable]]+Table1[[#This Row],[HHs in Error]])/Table1[[#This Row],[Client Count]]</f>
        <v>0.37037037037037035</v>
      </c>
      <c r="F3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94" spans="1:6">
      <c r="A394" s="152" t="s">
        <v>618</v>
      </c>
      <c r="B394" s="153">
        <v>77</v>
      </c>
      <c r="C394" s="154">
        <v>0</v>
      </c>
      <c r="D394" s="154">
        <v>0</v>
      </c>
      <c r="E394" s="155">
        <f>(Table1[[#This Row],[Clients in Error Minus Questionable]]+Table1[[#This Row],[HHs in Error]])/Table1[[#This Row],[Client Count]]</f>
        <v>0</v>
      </c>
      <c r="F3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5" spans="1:6">
      <c r="A395" s="152" t="s">
        <v>347</v>
      </c>
      <c r="B395" s="153">
        <v>68</v>
      </c>
      <c r="C395" s="154">
        <v>0</v>
      </c>
      <c r="D395" s="154">
        <v>0</v>
      </c>
      <c r="E395" s="155">
        <f>(Table1[[#This Row],[Clients in Error Minus Questionable]]+Table1[[#This Row],[HHs in Error]])/Table1[[#This Row],[Client Count]]</f>
        <v>0</v>
      </c>
      <c r="F3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6" spans="1:6">
      <c r="A396" s="152" t="s">
        <v>619</v>
      </c>
      <c r="B396" s="153">
        <v>9</v>
      </c>
      <c r="C396" s="154">
        <v>0</v>
      </c>
      <c r="D396" s="154">
        <v>0</v>
      </c>
      <c r="E396" s="155">
        <f>(Table1[[#This Row],[Clients in Error Minus Questionable]]+Table1[[#This Row],[HHs in Error]])/Table1[[#This Row],[Client Count]]</f>
        <v>0</v>
      </c>
      <c r="F3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7" spans="1:6">
      <c r="A397" s="152" t="s">
        <v>620</v>
      </c>
      <c r="B397" s="153">
        <v>0</v>
      </c>
      <c r="C397" s="154">
        <v>0</v>
      </c>
      <c r="D397" s="154">
        <v>0</v>
      </c>
      <c r="E397" s="155"/>
      <c r="F397" s="156"/>
    </row>
    <row r="398" spans="1:6">
      <c r="A398" s="152" t="s">
        <v>621</v>
      </c>
      <c r="B398" s="153">
        <v>13</v>
      </c>
      <c r="C398" s="154">
        <v>0</v>
      </c>
      <c r="D398" s="154">
        <v>0</v>
      </c>
      <c r="E398" s="155">
        <f>(Table1[[#This Row],[Clients in Error Minus Questionable]]+Table1[[#This Row],[HHs in Error]])/Table1[[#This Row],[Client Count]]</f>
        <v>0</v>
      </c>
      <c r="F3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9" spans="1:6">
      <c r="A399" s="152" t="s">
        <v>127</v>
      </c>
      <c r="B399" s="153">
        <v>11</v>
      </c>
      <c r="C399" s="154">
        <v>0</v>
      </c>
      <c r="D399" s="154">
        <v>0</v>
      </c>
      <c r="E399" s="155">
        <f>(Table1[[#This Row],[Clients in Error Minus Questionable]]+Table1[[#This Row],[HHs in Error]])/Table1[[#This Row],[Client Count]]</f>
        <v>0</v>
      </c>
      <c r="F39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0" spans="1:6">
      <c r="A400" s="152" t="s">
        <v>128</v>
      </c>
      <c r="B400" s="153">
        <v>37</v>
      </c>
      <c r="C400" s="154">
        <v>0</v>
      </c>
      <c r="D400" s="154">
        <v>0</v>
      </c>
      <c r="E400" s="155">
        <f>(Table1[[#This Row],[Clients in Error Minus Questionable]]+Table1[[#This Row],[HHs in Error]])/Table1[[#This Row],[Client Count]]</f>
        <v>0</v>
      </c>
      <c r="F40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1" spans="1:6">
      <c r="A401" s="152" t="s">
        <v>129</v>
      </c>
      <c r="B401" s="153">
        <v>16</v>
      </c>
      <c r="C401" s="154">
        <v>1</v>
      </c>
      <c r="D401" s="154">
        <v>0</v>
      </c>
      <c r="E401" s="155">
        <f>(Table1[[#This Row],[Clients in Error Minus Questionable]]+Table1[[#This Row],[HHs in Error]])/Table1[[#This Row],[Client Count]]</f>
        <v>6.25E-2</v>
      </c>
      <c r="F40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02" spans="1:6">
      <c r="A402" s="152" t="s">
        <v>130</v>
      </c>
      <c r="B402" s="153">
        <v>64</v>
      </c>
      <c r="C402" s="154">
        <v>0</v>
      </c>
      <c r="D402" s="154">
        <v>0</v>
      </c>
      <c r="E402" s="155">
        <f>(Table1[[#This Row],[Clients in Error Minus Questionable]]+Table1[[#This Row],[HHs in Error]])/Table1[[#This Row],[Client Count]]</f>
        <v>0</v>
      </c>
      <c r="F4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3" spans="1:6">
      <c r="A403" s="152" t="s">
        <v>131</v>
      </c>
      <c r="B403" s="153">
        <v>199</v>
      </c>
      <c r="C403" s="154">
        <v>2</v>
      </c>
      <c r="D403" s="154">
        <v>0</v>
      </c>
      <c r="E403" s="155">
        <f>(Table1[[#This Row],[Clients in Error Minus Questionable]]+Table1[[#This Row],[HHs in Error]])/Table1[[#This Row],[Client Count]]</f>
        <v>1.0050251256281407E-2</v>
      </c>
      <c r="F40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404" spans="1:6">
      <c r="A404" s="152" t="s">
        <v>438</v>
      </c>
      <c r="B404" s="153">
        <v>319</v>
      </c>
      <c r="C404" s="154">
        <v>22</v>
      </c>
      <c r="D404" s="154">
        <v>0</v>
      </c>
      <c r="E404" s="155">
        <f>(Table1[[#This Row],[Clients in Error Minus Questionable]]+Table1[[#This Row],[HHs in Error]])/Table1[[#This Row],[Client Count]]</f>
        <v>6.8965517241379309E-2</v>
      </c>
      <c r="F4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05" spans="1:6">
      <c r="A405" s="152" t="s">
        <v>439</v>
      </c>
      <c r="B405" s="153">
        <v>21</v>
      </c>
      <c r="C405" s="154">
        <v>2</v>
      </c>
      <c r="D405" s="154">
        <v>0</v>
      </c>
      <c r="E405" s="155">
        <f>(Table1[[#This Row],[Clients in Error Minus Questionable]]+Table1[[#This Row],[HHs in Error]])/Table1[[#This Row],[Client Count]]</f>
        <v>9.5238095238095233E-2</v>
      </c>
      <c r="F4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406" spans="1:6">
      <c r="A406" s="152" t="s">
        <v>622</v>
      </c>
      <c r="B406" s="153">
        <v>10</v>
      </c>
      <c r="C406" s="154">
        <v>2</v>
      </c>
      <c r="D406" s="154">
        <v>0</v>
      </c>
      <c r="E406" s="155">
        <f>(Table1[[#This Row],[Clients in Error Minus Questionable]]+Table1[[#This Row],[HHs in Error]])/Table1[[#This Row],[Client Count]]</f>
        <v>0.2</v>
      </c>
      <c r="F40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07" spans="1:6">
      <c r="A407" s="152" t="s">
        <v>132</v>
      </c>
      <c r="B407" s="153">
        <v>35</v>
      </c>
      <c r="C407" s="154">
        <v>0</v>
      </c>
      <c r="D407" s="154">
        <v>0</v>
      </c>
      <c r="E407" s="155">
        <f>(Table1[[#This Row],[Clients in Error Minus Questionable]]+Table1[[#This Row],[HHs in Error]])/Table1[[#This Row],[Client Count]]</f>
        <v>0</v>
      </c>
      <c r="F4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8" spans="1:6">
      <c r="A408" s="152" t="s">
        <v>133</v>
      </c>
      <c r="B408" s="153">
        <v>62</v>
      </c>
      <c r="C408" s="154">
        <v>0</v>
      </c>
      <c r="D408" s="154">
        <v>0</v>
      </c>
      <c r="E408" s="155">
        <f>(Table1[[#This Row],[Clients in Error Minus Questionable]]+Table1[[#This Row],[HHs in Error]])/Table1[[#This Row],[Client Count]]</f>
        <v>0</v>
      </c>
      <c r="F4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9" spans="1:6">
      <c r="A409" s="152" t="s">
        <v>623</v>
      </c>
      <c r="B409" s="153">
        <v>0</v>
      </c>
      <c r="C409" s="154">
        <v>0</v>
      </c>
      <c r="D409" s="154">
        <v>0</v>
      </c>
      <c r="E409" s="155"/>
      <c r="F409" s="156"/>
    </row>
    <row r="410" spans="1:6">
      <c r="A410" s="152" t="s">
        <v>624</v>
      </c>
      <c r="B410" s="153">
        <v>0</v>
      </c>
      <c r="C410" s="154">
        <v>0</v>
      </c>
      <c r="D410" s="154">
        <v>0</v>
      </c>
      <c r="E410" s="155"/>
      <c r="F410" s="156"/>
    </row>
    <row r="411" spans="1:6">
      <c r="A411" s="152" t="s">
        <v>440</v>
      </c>
      <c r="B411" s="153">
        <v>289</v>
      </c>
      <c r="C411" s="154">
        <v>53</v>
      </c>
      <c r="D411" s="154">
        <v>1</v>
      </c>
      <c r="E411" s="155">
        <f>(Table1[[#This Row],[Clients in Error Minus Questionable]]+Table1[[#This Row],[HHs in Error]])/Table1[[#This Row],[Client Count]]</f>
        <v>0.18685121107266436</v>
      </c>
      <c r="F4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2" spans="1:6">
      <c r="A412" s="152" t="s">
        <v>625</v>
      </c>
      <c r="B412" s="153">
        <v>10</v>
      </c>
      <c r="C412" s="154">
        <v>0</v>
      </c>
      <c r="D412" s="154">
        <v>0</v>
      </c>
      <c r="E412" s="155">
        <f>(Table1[[#This Row],[Clients in Error Minus Questionable]]+Table1[[#This Row],[HHs in Error]])/Table1[[#This Row],[Client Count]]</f>
        <v>0</v>
      </c>
      <c r="F4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13" spans="1:6">
      <c r="A413" s="152" t="s">
        <v>349</v>
      </c>
      <c r="B413" s="153">
        <v>38</v>
      </c>
      <c r="C413" s="154">
        <v>4</v>
      </c>
      <c r="D413" s="154">
        <v>1</v>
      </c>
      <c r="E413" s="155">
        <f>(Table1[[#This Row],[Clients in Error Minus Questionable]]+Table1[[#This Row],[HHs in Error]])/Table1[[#This Row],[Client Count]]</f>
        <v>0.13157894736842105</v>
      </c>
      <c r="F4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4" spans="1:6">
      <c r="A414" s="152" t="s">
        <v>134</v>
      </c>
      <c r="B414" s="153">
        <v>7</v>
      </c>
      <c r="C414" s="154">
        <v>0</v>
      </c>
      <c r="D414" s="154">
        <v>0</v>
      </c>
      <c r="E414" s="155">
        <f>(Table1[[#This Row],[Clients in Error Minus Questionable]]+Table1[[#This Row],[HHs in Error]])/Table1[[#This Row],[Client Count]]</f>
        <v>0</v>
      </c>
      <c r="F4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15" spans="1:6">
      <c r="A415" s="152" t="s">
        <v>135</v>
      </c>
      <c r="B415" s="153">
        <v>13</v>
      </c>
      <c r="C415" s="154">
        <v>6</v>
      </c>
      <c r="D415" s="154">
        <v>0</v>
      </c>
      <c r="E415" s="155">
        <f>(Table1[[#This Row],[Clients in Error Minus Questionable]]+Table1[[#This Row],[HHs in Error]])/Table1[[#This Row],[Client Count]]</f>
        <v>0.46153846153846156</v>
      </c>
      <c r="F4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6" spans="1:6">
      <c r="A416" s="152" t="s">
        <v>626</v>
      </c>
      <c r="B416" s="153">
        <v>23</v>
      </c>
      <c r="C416" s="154">
        <v>22</v>
      </c>
      <c r="D416" s="154">
        <v>0</v>
      </c>
      <c r="E416" s="155">
        <f>(Table1[[#This Row],[Clients in Error Minus Questionable]]+Table1[[#This Row],[HHs in Error]])/Table1[[#This Row],[Client Count]]</f>
        <v>0.95652173913043481</v>
      </c>
      <c r="F4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7" spans="1:6">
      <c r="A417" s="152" t="s">
        <v>350</v>
      </c>
      <c r="B417" s="153">
        <v>51</v>
      </c>
      <c r="C417" s="154">
        <v>33</v>
      </c>
      <c r="D417" s="154">
        <v>0</v>
      </c>
      <c r="E417" s="155">
        <f>(Table1[[#This Row],[Clients in Error Minus Questionable]]+Table1[[#This Row],[HHs in Error]])/Table1[[#This Row],[Client Count]]</f>
        <v>0.6470588235294118</v>
      </c>
      <c r="F4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8" spans="1:6">
      <c r="A418" s="152" t="s">
        <v>627</v>
      </c>
      <c r="B418" s="153" t="s">
        <v>185</v>
      </c>
      <c r="C418" s="154">
        <v>0</v>
      </c>
      <c r="D418" s="154">
        <v>0</v>
      </c>
      <c r="E418" s="155"/>
      <c r="F418" s="156"/>
    </row>
    <row r="419" spans="1:6">
      <c r="A419" s="152" t="s">
        <v>628</v>
      </c>
      <c r="B419" s="153" t="s">
        <v>185</v>
      </c>
      <c r="C419" s="154">
        <v>0</v>
      </c>
      <c r="D419" s="154">
        <v>0</v>
      </c>
      <c r="E419" s="155"/>
      <c r="F419" s="156"/>
    </row>
    <row r="420" spans="1:6">
      <c r="A420" s="152" t="s">
        <v>441</v>
      </c>
      <c r="B420" s="153">
        <v>37</v>
      </c>
      <c r="C420" s="154">
        <v>0</v>
      </c>
      <c r="D420" s="154">
        <v>0</v>
      </c>
      <c r="E420" s="155">
        <f>(Table1[[#This Row],[Clients in Error Minus Questionable]]+Table1[[#This Row],[HHs in Error]])/Table1[[#This Row],[Client Count]]</f>
        <v>0</v>
      </c>
      <c r="F4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1" spans="1:6">
      <c r="A421" s="152" t="s">
        <v>629</v>
      </c>
      <c r="B421" s="153">
        <v>0</v>
      </c>
      <c r="C421" s="154">
        <v>0</v>
      </c>
      <c r="D421" s="154">
        <v>0</v>
      </c>
      <c r="E421" s="155"/>
      <c r="F421" s="156"/>
    </row>
    <row r="422" spans="1:6">
      <c r="A422" s="152" t="s">
        <v>630</v>
      </c>
      <c r="B422" s="153">
        <v>1</v>
      </c>
      <c r="C422" s="154">
        <v>0</v>
      </c>
      <c r="D422" s="154">
        <v>0</v>
      </c>
      <c r="E422" s="155">
        <f>(Table1[[#This Row],[Clients in Error Minus Questionable]]+Table1[[#This Row],[HHs in Error]])/Table1[[#This Row],[Client Count]]</f>
        <v>0</v>
      </c>
      <c r="F4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3" spans="1:6">
      <c r="A423" s="152" t="s">
        <v>631</v>
      </c>
      <c r="B423" s="153">
        <v>0</v>
      </c>
      <c r="C423" s="154">
        <v>0</v>
      </c>
      <c r="D423" s="154">
        <v>0</v>
      </c>
      <c r="E423" s="155"/>
      <c r="F423" s="156"/>
    </row>
    <row r="424" spans="1:6">
      <c r="A424" s="152" t="s">
        <v>136</v>
      </c>
      <c r="B424" s="153">
        <v>12</v>
      </c>
      <c r="C424" s="154">
        <v>2</v>
      </c>
      <c r="D424" s="154">
        <v>0</v>
      </c>
      <c r="E424" s="155">
        <f>(Table1[[#This Row],[Clients in Error Minus Questionable]]+Table1[[#This Row],[HHs in Error]])/Table1[[#This Row],[Client Count]]</f>
        <v>0.16666666666666666</v>
      </c>
      <c r="F4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25" spans="1:6">
      <c r="A425" s="152" t="s">
        <v>443</v>
      </c>
      <c r="B425" s="153">
        <v>4</v>
      </c>
      <c r="C425" s="154">
        <v>0</v>
      </c>
      <c r="D425" s="154">
        <v>0</v>
      </c>
      <c r="E425" s="155">
        <f>(Table1[[#This Row],[Clients in Error Minus Questionable]]+Table1[[#This Row],[HHs in Error]])/Table1[[#This Row],[Client Count]]</f>
        <v>0</v>
      </c>
      <c r="F4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6" spans="1:6">
      <c r="A426" s="152" t="s">
        <v>444</v>
      </c>
      <c r="B426" s="153">
        <v>22</v>
      </c>
      <c r="C426" s="154">
        <v>6</v>
      </c>
      <c r="D426" s="154">
        <v>0</v>
      </c>
      <c r="E426" s="155">
        <f>(Table1[[#This Row],[Clients in Error Minus Questionable]]+Table1[[#This Row],[HHs in Error]])/Table1[[#This Row],[Client Count]]</f>
        <v>0.27272727272727271</v>
      </c>
      <c r="F42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27" spans="1:6">
      <c r="A427" s="152" t="s">
        <v>445</v>
      </c>
      <c r="B427" s="153">
        <v>1</v>
      </c>
      <c r="C427" s="154">
        <v>0</v>
      </c>
      <c r="D427" s="154">
        <v>0</v>
      </c>
      <c r="E427" s="155">
        <f>(Table1[[#This Row],[Clients in Error Minus Questionable]]+Table1[[#This Row],[HHs in Error]])/Table1[[#This Row],[Client Count]]</f>
        <v>0</v>
      </c>
      <c r="F4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8" spans="1:6">
      <c r="A428" s="152" t="s">
        <v>632</v>
      </c>
      <c r="B428" s="153">
        <v>1</v>
      </c>
      <c r="C428" s="154">
        <v>0</v>
      </c>
      <c r="D428" s="154">
        <v>0</v>
      </c>
      <c r="E428" s="155">
        <f>(Table1[[#This Row],[Clients in Error Minus Questionable]]+Table1[[#This Row],[HHs in Error]])/Table1[[#This Row],[Client Count]]</f>
        <v>0</v>
      </c>
      <c r="F4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9" spans="1:6">
      <c r="A429" s="152" t="s">
        <v>442</v>
      </c>
      <c r="B429" s="153">
        <v>13</v>
      </c>
      <c r="C429" s="154">
        <v>4</v>
      </c>
      <c r="D429" s="154">
        <v>0</v>
      </c>
      <c r="E429" s="155">
        <f>(Table1[[#This Row],[Clients in Error Minus Questionable]]+Table1[[#This Row],[HHs in Error]])/Table1[[#This Row],[Client Count]]</f>
        <v>0.30769230769230771</v>
      </c>
      <c r="F4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0" spans="1:6">
      <c r="A430" s="152" t="s">
        <v>633</v>
      </c>
      <c r="B430" s="153">
        <v>296</v>
      </c>
      <c r="C430" s="154">
        <v>30</v>
      </c>
      <c r="D430" s="154">
        <v>0</v>
      </c>
      <c r="E430" s="155">
        <f>(Table1[[#This Row],[Clients in Error Minus Questionable]]+Table1[[#This Row],[HHs in Error]])/Table1[[#This Row],[Client Count]]</f>
        <v>0.10135135135135136</v>
      </c>
      <c r="F4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1" spans="1:6">
      <c r="A431" s="152" t="s">
        <v>634</v>
      </c>
      <c r="B431" s="153">
        <v>0</v>
      </c>
      <c r="C431" s="154">
        <v>0</v>
      </c>
      <c r="D431" s="154">
        <v>0</v>
      </c>
      <c r="E431" s="155"/>
      <c r="F431" s="156"/>
    </row>
    <row r="432" spans="1:6">
      <c r="A432" s="152" t="s">
        <v>447</v>
      </c>
      <c r="B432" s="153">
        <v>58</v>
      </c>
      <c r="C432" s="154">
        <v>11</v>
      </c>
      <c r="D432" s="154">
        <v>0</v>
      </c>
      <c r="E432" s="155">
        <f>(Table1[[#This Row],[Clients in Error Minus Questionable]]+Table1[[#This Row],[HHs in Error]])/Table1[[#This Row],[Client Count]]</f>
        <v>0.18965517241379309</v>
      </c>
      <c r="F43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3" spans="1:6">
      <c r="A433" s="152" t="s">
        <v>446</v>
      </c>
      <c r="B433" s="153">
        <v>123</v>
      </c>
      <c r="C433" s="154">
        <v>14</v>
      </c>
      <c r="D433" s="154">
        <v>0</v>
      </c>
      <c r="E433" s="155">
        <f>(Table1[[#This Row],[Clients in Error Minus Questionable]]+Table1[[#This Row],[HHs in Error]])/Table1[[#This Row],[Client Count]]</f>
        <v>0.11382113821138211</v>
      </c>
      <c r="F4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4" spans="1:6">
      <c r="A434" s="152" t="s">
        <v>448</v>
      </c>
      <c r="B434" s="153">
        <v>117</v>
      </c>
      <c r="C434" s="154">
        <v>6</v>
      </c>
      <c r="D434" s="154">
        <v>0</v>
      </c>
      <c r="E434" s="155">
        <f>(Table1[[#This Row],[Clients in Error Minus Questionable]]+Table1[[#This Row],[HHs in Error]])/Table1[[#This Row],[Client Count]]</f>
        <v>5.128205128205128E-2</v>
      </c>
      <c r="F4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35" spans="1:6">
      <c r="A435" s="152" t="s">
        <v>137</v>
      </c>
      <c r="B435" s="153">
        <v>15</v>
      </c>
      <c r="C435" s="154">
        <v>0</v>
      </c>
      <c r="D435" s="154">
        <v>0</v>
      </c>
      <c r="E435" s="155">
        <f>(Table1[[#This Row],[Clients in Error Minus Questionable]]+Table1[[#This Row],[HHs in Error]])/Table1[[#This Row],[Client Count]]</f>
        <v>0</v>
      </c>
      <c r="F4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36" spans="1:6">
      <c r="A436" s="152" t="s">
        <v>351</v>
      </c>
      <c r="B436" s="153">
        <v>172</v>
      </c>
      <c r="C436" s="154">
        <v>8</v>
      </c>
      <c r="D436" s="154">
        <v>0</v>
      </c>
      <c r="E436" s="155">
        <f>(Table1[[#This Row],[Clients in Error Minus Questionable]]+Table1[[#This Row],[HHs in Error]])/Table1[[#This Row],[Client Count]]</f>
        <v>4.6511627906976744E-2</v>
      </c>
      <c r="F4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37" spans="1:6">
      <c r="A437" s="152" t="s">
        <v>635</v>
      </c>
      <c r="B437" s="153">
        <v>0</v>
      </c>
      <c r="C437" s="154">
        <v>0</v>
      </c>
      <c r="D437" s="154">
        <v>0</v>
      </c>
      <c r="E437" s="155"/>
      <c r="F437" s="156"/>
    </row>
    <row r="438" spans="1:6">
      <c r="A438" s="152" t="s">
        <v>636</v>
      </c>
      <c r="B438" s="153">
        <v>0</v>
      </c>
      <c r="C438" s="154">
        <v>0</v>
      </c>
      <c r="D438" s="154">
        <v>0</v>
      </c>
      <c r="E438" s="155"/>
      <c r="F438" s="156"/>
    </row>
    <row r="439" spans="1:6">
      <c r="A439" s="152" t="s">
        <v>352</v>
      </c>
      <c r="B439" s="153">
        <v>64</v>
      </c>
      <c r="C439" s="154">
        <v>6</v>
      </c>
      <c r="D439" s="154">
        <v>0</v>
      </c>
      <c r="E439" s="155">
        <f>(Table1[[#This Row],[Clients in Error Minus Questionable]]+Table1[[#This Row],[HHs in Error]])/Table1[[#This Row],[Client Count]]</f>
        <v>9.375E-2</v>
      </c>
      <c r="F4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440" spans="1:6">
      <c r="A440" s="152" t="s">
        <v>637</v>
      </c>
      <c r="B440" s="153">
        <v>0</v>
      </c>
      <c r="C440" s="154">
        <v>0</v>
      </c>
      <c r="D440" s="154">
        <v>0</v>
      </c>
      <c r="E440" s="155"/>
      <c r="F440" s="156"/>
    </row>
    <row r="441" spans="1:6">
      <c r="A441" s="152" t="s">
        <v>139</v>
      </c>
      <c r="B441" s="153">
        <v>19</v>
      </c>
      <c r="C441" s="154">
        <v>0</v>
      </c>
      <c r="D441" s="154">
        <v>0</v>
      </c>
      <c r="E441" s="155">
        <f>(Table1[[#This Row],[Clients in Error Minus Questionable]]+Table1[[#This Row],[HHs in Error]])/Table1[[#This Row],[Client Count]]</f>
        <v>0</v>
      </c>
      <c r="F4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42" spans="1:6">
      <c r="A442" s="152" t="s">
        <v>138</v>
      </c>
      <c r="B442" s="153">
        <v>22</v>
      </c>
      <c r="C442" s="154">
        <v>0</v>
      </c>
      <c r="D442" s="154">
        <v>0</v>
      </c>
      <c r="E442" s="155">
        <f>(Table1[[#This Row],[Clients in Error Minus Questionable]]+Table1[[#This Row],[HHs in Error]])/Table1[[#This Row],[Client Count]]</f>
        <v>0</v>
      </c>
      <c r="F4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43" spans="1:6">
      <c r="A443" s="152" t="s">
        <v>52</v>
      </c>
      <c r="B443" s="153">
        <v>395</v>
      </c>
      <c r="C443" s="154">
        <v>30</v>
      </c>
      <c r="D443" s="154">
        <v>0</v>
      </c>
      <c r="E443" s="155">
        <f>(Table1[[#This Row],[Clients in Error Minus Questionable]]+Table1[[#This Row],[HHs in Error]])/Table1[[#This Row],[Client Count]]</f>
        <v>7.5949367088607597E-2</v>
      </c>
      <c r="F4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44" spans="1:6">
      <c r="A444" s="152" t="s">
        <v>140</v>
      </c>
      <c r="B444" s="153">
        <v>6</v>
      </c>
      <c r="C444" s="154">
        <v>0</v>
      </c>
      <c r="D444" s="154">
        <v>0</v>
      </c>
      <c r="E444" s="155">
        <f>(Table1[[#This Row],[Clients in Error Minus Questionable]]+Table1[[#This Row],[HHs in Error]])/Table1[[#This Row],[Client Count]]</f>
        <v>0</v>
      </c>
      <c r="F4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45" spans="1:6">
      <c r="A445" s="152" t="s">
        <v>638</v>
      </c>
      <c r="B445" s="153">
        <v>147</v>
      </c>
      <c r="C445" s="154">
        <v>19</v>
      </c>
      <c r="D445" s="154">
        <v>0</v>
      </c>
      <c r="E445" s="155">
        <f>(Table1[[#This Row],[Clients in Error Minus Questionable]]+Table1[[#This Row],[HHs in Error]])/Table1[[#This Row],[Client Count]]</f>
        <v>0.12925170068027211</v>
      </c>
      <c r="F4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46" spans="1:6">
      <c r="A446" s="152" t="s">
        <v>353</v>
      </c>
      <c r="B446" s="153">
        <v>70</v>
      </c>
      <c r="C446" s="154">
        <v>13</v>
      </c>
      <c r="D446" s="154">
        <v>0</v>
      </c>
      <c r="E446" s="155">
        <f>(Table1[[#This Row],[Clients in Error Minus Questionable]]+Table1[[#This Row],[HHs in Error]])/Table1[[#This Row],[Client Count]]</f>
        <v>0.18571428571428572</v>
      </c>
      <c r="F4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47" spans="1:6">
      <c r="A447" s="152" t="s">
        <v>639</v>
      </c>
      <c r="B447" s="153">
        <v>69</v>
      </c>
      <c r="C447" s="154">
        <v>5</v>
      </c>
      <c r="D447" s="154">
        <v>0</v>
      </c>
      <c r="E447" s="155">
        <f>(Table1[[#This Row],[Clients in Error Minus Questionable]]+Table1[[#This Row],[HHs in Error]])/Table1[[#This Row],[Client Count]]</f>
        <v>7.2463768115942032E-2</v>
      </c>
      <c r="F4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48" spans="1:6">
      <c r="A448" s="152" t="s">
        <v>640</v>
      </c>
      <c r="B448" s="153">
        <v>110</v>
      </c>
      <c r="C448" s="154">
        <v>9</v>
      </c>
      <c r="D448" s="154">
        <v>1</v>
      </c>
      <c r="E448" s="155">
        <f>(Table1[[#This Row],[Clients in Error Minus Questionable]]+Table1[[#This Row],[HHs in Error]])/Table1[[#This Row],[Client Count]]</f>
        <v>9.0909090909090912E-2</v>
      </c>
      <c r="F4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449" spans="1:6">
      <c r="A449" s="152" t="s">
        <v>641</v>
      </c>
      <c r="B449" s="153">
        <v>0</v>
      </c>
      <c r="C449" s="154">
        <v>0</v>
      </c>
      <c r="D449" s="154">
        <v>0</v>
      </c>
      <c r="E449" s="155"/>
      <c r="F449" s="156"/>
    </row>
    <row r="450" spans="1:6">
      <c r="A450" s="152" t="s">
        <v>354</v>
      </c>
      <c r="B450" s="153">
        <v>41</v>
      </c>
      <c r="C450" s="154">
        <v>0</v>
      </c>
      <c r="D450" s="154">
        <v>0</v>
      </c>
      <c r="E450" s="155">
        <f>(Table1[[#This Row],[Clients in Error Minus Questionable]]+Table1[[#This Row],[HHs in Error]])/Table1[[#This Row],[Client Count]]</f>
        <v>0</v>
      </c>
      <c r="F4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51" spans="1:6">
      <c r="A451" s="152" t="s">
        <v>141</v>
      </c>
      <c r="B451" s="153">
        <v>15</v>
      </c>
      <c r="C451" s="154">
        <v>1</v>
      </c>
      <c r="D451" s="154">
        <v>0</v>
      </c>
      <c r="E451" s="155">
        <f>(Table1[[#This Row],[Clients in Error Minus Questionable]]+Table1[[#This Row],[HHs in Error]])/Table1[[#This Row],[Client Count]]</f>
        <v>6.6666666666666666E-2</v>
      </c>
      <c r="F4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52" spans="1:6">
      <c r="A452" s="152" t="s">
        <v>642</v>
      </c>
      <c r="B452" s="153">
        <v>0</v>
      </c>
      <c r="C452" s="154">
        <v>0</v>
      </c>
      <c r="D452" s="154">
        <v>0</v>
      </c>
      <c r="E452" s="155"/>
      <c r="F452" s="156"/>
    </row>
    <row r="453" spans="1:6">
      <c r="A453" s="152" t="s">
        <v>449</v>
      </c>
      <c r="B453" s="153">
        <v>416</v>
      </c>
      <c r="C453" s="154">
        <v>13</v>
      </c>
      <c r="D453" s="154">
        <v>0</v>
      </c>
      <c r="E453" s="155">
        <f>(Table1[[#This Row],[Clients in Error Minus Questionable]]+Table1[[#This Row],[HHs in Error]])/Table1[[#This Row],[Client Count]]</f>
        <v>3.125E-2</v>
      </c>
      <c r="F45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54" spans="1:6">
      <c r="A454" s="152" t="s">
        <v>355</v>
      </c>
      <c r="B454" s="153">
        <v>10</v>
      </c>
      <c r="C454" s="154">
        <v>5</v>
      </c>
      <c r="D454" s="154">
        <v>0</v>
      </c>
      <c r="E454" s="155">
        <f>(Table1[[#This Row],[Clients in Error Minus Questionable]]+Table1[[#This Row],[HHs in Error]])/Table1[[#This Row],[Client Count]]</f>
        <v>0.5</v>
      </c>
      <c r="F4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55" spans="1:6">
      <c r="A455" s="152" t="s">
        <v>643</v>
      </c>
      <c r="B455" s="153" t="s">
        <v>185</v>
      </c>
      <c r="C455" s="154">
        <v>0</v>
      </c>
      <c r="D455" s="154">
        <v>0</v>
      </c>
      <c r="E455" s="155"/>
      <c r="F455" s="156"/>
    </row>
    <row r="456" spans="1:6">
      <c r="A456" s="152" t="s">
        <v>644</v>
      </c>
      <c r="B456" s="153">
        <v>20</v>
      </c>
      <c r="C456" s="154">
        <v>4</v>
      </c>
      <c r="D456" s="154">
        <v>0</v>
      </c>
      <c r="E456" s="155">
        <f>(Table1[[#This Row],[Clients in Error Minus Questionable]]+Table1[[#This Row],[HHs in Error]])/Table1[[#This Row],[Client Count]]</f>
        <v>0.2</v>
      </c>
      <c r="F4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57" spans="1:6">
      <c r="A457" s="152" t="s">
        <v>645</v>
      </c>
      <c r="B457" s="153" t="s">
        <v>185</v>
      </c>
      <c r="C457" s="154">
        <v>0</v>
      </c>
      <c r="D457" s="154">
        <v>0</v>
      </c>
      <c r="E457" s="155"/>
      <c r="F457" s="156"/>
    </row>
  </sheetData>
  <sheetProtection algorithmName="SHA-512" hashValue="+Kmj+4MJtBF+8HnO3HUbP20BRWPy8Jev1eeaEz6E29MlMHAz+PH/0ZqhO4/NS/xwX6BHwQ7xX8AVUtvN+BzisA==" saltValue="wS4QAmeG9L2I1aTsh7YY+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Final CoC Project Ranking</vt:lpstr>
      <vt:lpstr>Rapid Rehousing</vt:lpstr>
      <vt:lpstr>Transitional Housing</vt:lpstr>
      <vt:lpstr>Safe Haven</vt:lpstr>
      <vt:lpstr>Permanent Supportive Housing</vt:lpstr>
      <vt:lpstr>Con Grant Perf Calc</vt:lpstr>
      <vt:lpstr>Recurrence</vt:lpstr>
      <vt:lpstr>Utilization</vt:lpstr>
      <vt:lpstr>HMIS DQ</vt:lpstr>
      <vt:lpstr>Tab I- Report 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Erica Mulryan</cp:lastModifiedBy>
  <cp:lastPrinted>2019-06-05T18:59:32Z</cp:lastPrinted>
  <dcterms:created xsi:type="dcterms:W3CDTF">2019-04-29T17:46:44Z</dcterms:created>
  <dcterms:modified xsi:type="dcterms:W3CDTF">2020-01-15T13:35:19Z</dcterms:modified>
</cp:coreProperties>
</file>