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mc:AlternateContent xmlns:mc="http://schemas.openxmlformats.org/markup-compatibility/2006">
    <mc:Choice Requires="x15">
      <x15ac:absPath xmlns:x15ac="http://schemas.microsoft.com/office/spreadsheetml/2010/11/ac" url="/Users/erica/Documents/BOSCOC/CoC Planning Work/Resources Analysis and Needs Projection/"/>
    </mc:Choice>
  </mc:AlternateContent>
  <workbookProtection workbookAlgorithmName="SHA-512" workbookHashValue="CkLbNJJYbA0hav/mflqdz/qTtdlMilKaWujCrAWf5RogwJQO07KGWTWDF39rYY/jMOcQyNspmBoMlBsWHAHPcA==" workbookSaltValue="Ch0MvEMxBsfzhpqjsVmnrg==" workbookSpinCount="100000" lockStructure="1"/>
  <bookViews>
    <workbookView xWindow="11660" yWindow="1680" windowWidth="18800" windowHeight="18260" tabRatio="988"/>
  </bookViews>
  <sheets>
    <sheet name="CoC-Wide Need Projection" sheetId="1" r:id="rId1"/>
    <sheet name="1" sheetId="20" r:id="rId2"/>
    <sheet name="Sheet1" sheetId="21" state="hidden" r:id="rId3"/>
    <sheet name="2" sheetId="3" r:id="rId4"/>
    <sheet name="3" sheetId="4" r:id="rId5"/>
    <sheet name="4" sheetId="5" r:id="rId6"/>
    <sheet name="5" sheetId="6" r:id="rId7"/>
    <sheet name="6" sheetId="7" r:id="rId8"/>
    <sheet name="7" sheetId="8" r:id="rId9"/>
    <sheet name="8" sheetId="9" r:id="rId10"/>
    <sheet name="9" sheetId="10" r:id="rId11"/>
    <sheet name="10" sheetId="11" r:id="rId12"/>
    <sheet name="11" sheetId="12" r:id="rId13"/>
    <sheet name="12" sheetId="13" r:id="rId14"/>
    <sheet name="13" sheetId="14" r:id="rId15"/>
    <sheet name="14" sheetId="15" r:id="rId16"/>
    <sheet name="15" sheetId="16" r:id="rId17"/>
    <sheet name="16" sheetId="17" r:id="rId18"/>
    <sheet name="17" sheetId="18" r:id="rId19"/>
    <sheet name="Notes &amp; Data Sources" sheetId="23" r:id="rId20"/>
    <sheet name="PITHIC Analysis Over Time" sheetId="22" r:id="rId21"/>
  </sheets>
  <definedNames>
    <definedName name="_xlnm._FilterDatabase" localSheetId="0" hidden="1">'CoC-Wide Need Projection'!$B$22:$F$22</definedName>
  </definedNames>
  <calcPr calcId="162913"/>
</workbook>
</file>

<file path=xl/calcChain.xml><?xml version="1.0" encoding="utf-8"?>
<calcChain xmlns="http://schemas.openxmlformats.org/spreadsheetml/2006/main">
  <c r="G12" i="1" l="1"/>
  <c r="B6" i="1" l="1"/>
  <c r="B7" i="1"/>
  <c r="E7" i="7"/>
  <c r="E7" i="8"/>
  <c r="E7" i="20"/>
  <c r="G88" i="22"/>
  <c r="F88" i="22"/>
  <c r="E88" i="22"/>
  <c r="D88" i="22"/>
  <c r="C88" i="22"/>
  <c r="B88" i="22"/>
  <c r="D85" i="22"/>
  <c r="E85" i="22"/>
  <c r="F85" i="22"/>
  <c r="G85" i="22"/>
  <c r="G82" i="22"/>
  <c r="F82" i="22"/>
  <c r="E82" i="22"/>
  <c r="D82" i="22"/>
  <c r="C82" i="22"/>
  <c r="B82" i="22"/>
  <c r="G79" i="22"/>
  <c r="F79" i="22"/>
  <c r="E79" i="22"/>
  <c r="D79" i="22"/>
  <c r="C79" i="22"/>
  <c r="B79" i="22"/>
  <c r="E7" i="18"/>
  <c r="E7" i="9"/>
  <c r="E7" i="17"/>
  <c r="E7" i="4"/>
  <c r="E7" i="13"/>
  <c r="E7" i="14"/>
  <c r="E7" i="3"/>
  <c r="E7" i="12"/>
  <c r="E7" i="5"/>
  <c r="E7" i="16"/>
  <c r="E7" i="15"/>
  <c r="E7" i="6"/>
  <c r="B8" i="1" s="1"/>
  <c r="E7" i="10"/>
  <c r="E7" i="11"/>
  <c r="F23" i="1"/>
  <c r="C19" i="1"/>
  <c r="E19" i="1" s="1"/>
  <c r="C13" i="1"/>
  <c r="C12" i="1"/>
  <c r="H20" i="17"/>
  <c r="E11" i="20"/>
  <c r="N13" i="18"/>
  <c r="N14" i="18"/>
  <c r="N15" i="18"/>
  <c r="N16" i="18"/>
  <c r="N17" i="18"/>
  <c r="N18" i="18"/>
  <c r="N19" i="18"/>
  <c r="N20" i="18"/>
  <c r="N21" i="18"/>
  <c r="N3" i="18"/>
  <c r="N4" i="18"/>
  <c r="N5" i="18"/>
  <c r="N6" i="18"/>
  <c r="N7" i="18"/>
  <c r="N8" i="18"/>
  <c r="N9" i="18"/>
  <c r="N10" i="18"/>
  <c r="N10" i="14"/>
  <c r="N11" i="14"/>
  <c r="N12" i="14"/>
  <c r="N16" i="14"/>
  <c r="N17" i="14"/>
  <c r="N18" i="14"/>
  <c r="N19" i="14"/>
  <c r="N20" i="14"/>
  <c r="N21" i="14"/>
  <c r="N22" i="14"/>
  <c r="N23" i="14"/>
  <c r="N3" i="14"/>
  <c r="N4" i="14"/>
  <c r="N5" i="14"/>
  <c r="N14" i="14" s="1"/>
  <c r="N6" i="14"/>
  <c r="N8" i="14"/>
  <c r="N9" i="14"/>
  <c r="N13" i="14"/>
  <c r="N13" i="13"/>
  <c r="N14" i="13"/>
  <c r="N15" i="13"/>
  <c r="N16" i="13"/>
  <c r="N17" i="13"/>
  <c r="N18" i="13"/>
  <c r="N19" i="13"/>
  <c r="N20" i="13"/>
  <c r="N3" i="13"/>
  <c r="N4" i="13"/>
  <c r="N5" i="13"/>
  <c r="N6" i="13"/>
  <c r="N7" i="13"/>
  <c r="N8" i="13"/>
  <c r="N9" i="13"/>
  <c r="N10" i="13"/>
  <c r="N13" i="12"/>
  <c r="N14" i="12"/>
  <c r="N15" i="12"/>
  <c r="N16" i="12"/>
  <c r="N17" i="12"/>
  <c r="N18" i="12"/>
  <c r="N19" i="12"/>
  <c r="N20" i="12"/>
  <c r="N3" i="12"/>
  <c r="N4" i="12"/>
  <c r="N5" i="12"/>
  <c r="N6" i="12"/>
  <c r="N7" i="12"/>
  <c r="N8" i="12"/>
  <c r="N9" i="12"/>
  <c r="N10" i="12"/>
  <c r="N11" i="10"/>
  <c r="N10" i="10"/>
  <c r="N15" i="10"/>
  <c r="N16" i="10"/>
  <c r="N17" i="10"/>
  <c r="N18" i="10"/>
  <c r="N19" i="10"/>
  <c r="N20" i="10"/>
  <c r="N21" i="10"/>
  <c r="N22" i="10"/>
  <c r="N23" i="10"/>
  <c r="N3" i="10"/>
  <c r="N4" i="10"/>
  <c r="N5" i="10"/>
  <c r="N6" i="10"/>
  <c r="N13" i="10" s="1"/>
  <c r="N7" i="10"/>
  <c r="N8" i="10"/>
  <c r="N12" i="10"/>
  <c r="N13" i="9"/>
  <c r="N14" i="9"/>
  <c r="N15" i="9"/>
  <c r="N16" i="9"/>
  <c r="N17" i="9"/>
  <c r="N18" i="9"/>
  <c r="N19" i="9"/>
  <c r="N20" i="9"/>
  <c r="N21" i="9"/>
  <c r="N3" i="9"/>
  <c r="N4" i="9"/>
  <c r="N5" i="9"/>
  <c r="N6" i="9"/>
  <c r="N7" i="9"/>
  <c r="N8" i="9"/>
  <c r="N9" i="9"/>
  <c r="N10" i="9"/>
  <c r="N13" i="8"/>
  <c r="N14" i="8"/>
  <c r="N15" i="8"/>
  <c r="N16" i="8"/>
  <c r="N17" i="8"/>
  <c r="N18" i="8"/>
  <c r="N19" i="8"/>
  <c r="N20" i="8"/>
  <c r="N21" i="8"/>
  <c r="N3" i="8"/>
  <c r="N4" i="8"/>
  <c r="N5" i="8"/>
  <c r="N6" i="8"/>
  <c r="N7" i="8"/>
  <c r="N8" i="8"/>
  <c r="N9" i="8"/>
  <c r="N10" i="8"/>
  <c r="O14" i="6"/>
  <c r="N13" i="17"/>
  <c r="N14" i="17"/>
  <c r="N15" i="17"/>
  <c r="N16" i="17"/>
  <c r="N17" i="17"/>
  <c r="N18" i="17"/>
  <c r="N19" i="17"/>
  <c r="N20" i="17"/>
  <c r="N21" i="17"/>
  <c r="N3" i="17"/>
  <c r="N4" i="17"/>
  <c r="N5" i="17"/>
  <c r="N6" i="17"/>
  <c r="N7" i="17"/>
  <c r="N8" i="17"/>
  <c r="N9" i="17"/>
  <c r="N10" i="17"/>
  <c r="O13" i="16"/>
  <c r="O14" i="16"/>
  <c r="O15" i="16"/>
  <c r="O16" i="16"/>
  <c r="O17" i="16"/>
  <c r="O18" i="16"/>
  <c r="O19" i="16"/>
  <c r="O20" i="16"/>
  <c r="O3" i="16"/>
  <c r="O4" i="16"/>
  <c r="O5" i="16"/>
  <c r="O6" i="16"/>
  <c r="O7" i="16"/>
  <c r="O8" i="16"/>
  <c r="O9" i="16"/>
  <c r="O10" i="16"/>
  <c r="O11" i="16"/>
  <c r="N13" i="15"/>
  <c r="N14" i="15"/>
  <c r="N15" i="15"/>
  <c r="N16" i="15"/>
  <c r="N17" i="15"/>
  <c r="N18" i="15"/>
  <c r="N19" i="15"/>
  <c r="N20" i="15"/>
  <c r="N3" i="15"/>
  <c r="N4" i="15"/>
  <c r="N6" i="15"/>
  <c r="N7" i="15"/>
  <c r="N8" i="15"/>
  <c r="N9" i="15"/>
  <c r="N10" i="15"/>
  <c r="N13" i="11"/>
  <c r="N14" i="11"/>
  <c r="N15" i="11"/>
  <c r="N16" i="11"/>
  <c r="N17" i="11"/>
  <c r="N18" i="11"/>
  <c r="N19" i="11"/>
  <c r="N20" i="11"/>
  <c r="N3" i="11"/>
  <c r="N4" i="11"/>
  <c r="N5" i="11"/>
  <c r="N6" i="11"/>
  <c r="N7" i="11"/>
  <c r="N8" i="11"/>
  <c r="N9" i="11"/>
  <c r="N10" i="11"/>
  <c r="N13" i="7"/>
  <c r="N14" i="7"/>
  <c r="N15" i="7"/>
  <c r="N16" i="7"/>
  <c r="N17" i="7"/>
  <c r="N18" i="7"/>
  <c r="N19" i="7"/>
  <c r="N20" i="7"/>
  <c r="N3" i="7"/>
  <c r="N4" i="7"/>
  <c r="N5" i="7"/>
  <c r="N6" i="7"/>
  <c r="N7" i="7"/>
  <c r="N8" i="7"/>
  <c r="N9" i="7"/>
  <c r="N10" i="7"/>
  <c r="N13" i="5"/>
  <c r="N11" i="5"/>
  <c r="N12" i="5"/>
  <c r="N19" i="4"/>
  <c r="N13" i="3"/>
  <c r="N14" i="3"/>
  <c r="N15" i="3"/>
  <c r="N16" i="3"/>
  <c r="N17" i="3"/>
  <c r="N18" i="3"/>
  <c r="N19" i="3"/>
  <c r="N20" i="3"/>
  <c r="N21" i="3"/>
  <c r="N3" i="3"/>
  <c r="N4" i="3"/>
  <c r="N5" i="3"/>
  <c r="N6" i="3"/>
  <c r="N7" i="3"/>
  <c r="N8" i="3"/>
  <c r="N9" i="3"/>
  <c r="N10" i="3"/>
  <c r="N10" i="20"/>
  <c r="N13" i="20"/>
  <c r="N14" i="20"/>
  <c r="N15" i="20"/>
  <c r="N16" i="20"/>
  <c r="N17" i="20"/>
  <c r="N18" i="20"/>
  <c r="N19" i="20"/>
  <c r="N3" i="20"/>
  <c r="N4" i="20"/>
  <c r="N5" i="20"/>
  <c r="N11" i="20" s="1"/>
  <c r="N6" i="20"/>
  <c r="N7" i="20"/>
  <c r="N8" i="20"/>
  <c r="N9" i="20"/>
  <c r="O18" i="6"/>
  <c r="O19" i="6"/>
  <c r="O13" i="6"/>
  <c r="O15" i="6"/>
  <c r="O16" i="6"/>
  <c r="O17" i="6"/>
  <c r="O20" i="6"/>
  <c r="O3" i="6"/>
  <c r="O4" i="6"/>
  <c r="O5" i="6"/>
  <c r="O6" i="6"/>
  <c r="O7" i="6"/>
  <c r="O8" i="6"/>
  <c r="O9" i="6"/>
  <c r="O10" i="6"/>
  <c r="N14" i="5"/>
  <c r="N17" i="5"/>
  <c r="N21" i="5" s="1"/>
  <c r="N18" i="5"/>
  <c r="N19" i="5"/>
  <c r="N20" i="5"/>
  <c r="N3" i="5"/>
  <c r="N4" i="5"/>
  <c r="N5" i="5"/>
  <c r="N6" i="5"/>
  <c r="N7" i="5"/>
  <c r="N9" i="5"/>
  <c r="N10" i="5"/>
  <c r="N13" i="4"/>
  <c r="N21" i="4" s="1"/>
  <c r="N14" i="4"/>
  <c r="N15" i="4"/>
  <c r="N16" i="4"/>
  <c r="N17" i="4"/>
  <c r="N18" i="4"/>
  <c r="N20" i="4"/>
  <c r="N3" i="4"/>
  <c r="N4" i="4"/>
  <c r="N5" i="4"/>
  <c r="N6" i="4"/>
  <c r="N7" i="4"/>
  <c r="N8" i="4"/>
  <c r="N9" i="4"/>
  <c r="N10" i="4"/>
  <c r="S8" i="17"/>
  <c r="S3" i="17"/>
  <c r="S5" i="17" s="1"/>
  <c r="S4" i="17"/>
  <c r="R5" i="17"/>
  <c r="Q5" i="17"/>
  <c r="T9" i="16"/>
  <c r="T11" i="16" s="1"/>
  <c r="T10" i="16"/>
  <c r="S11" i="16"/>
  <c r="R11" i="16"/>
  <c r="T3" i="16"/>
  <c r="T4" i="16"/>
  <c r="T5" i="16"/>
  <c r="T6" i="16" s="1"/>
  <c r="S6" i="16"/>
  <c r="R6" i="16"/>
  <c r="E31" i="21"/>
  <c r="E30" i="21"/>
  <c r="E29" i="21"/>
  <c r="E28" i="21"/>
  <c r="E27" i="21"/>
  <c r="E26" i="21"/>
  <c r="E25" i="21"/>
  <c r="E24" i="21"/>
  <c r="E23" i="21"/>
  <c r="E22" i="21"/>
  <c r="E21" i="21"/>
  <c r="I21" i="21" s="1"/>
  <c r="E20" i="21"/>
  <c r="E19" i="21"/>
  <c r="E18" i="21"/>
  <c r="E17" i="21"/>
  <c r="E16" i="21"/>
  <c r="E15" i="21"/>
  <c r="E14" i="21"/>
  <c r="E13" i="21"/>
  <c r="E12" i="21"/>
  <c r="E11" i="21"/>
  <c r="E10" i="21"/>
  <c r="E9" i="21"/>
  <c r="E8" i="21"/>
  <c r="E7" i="21"/>
  <c r="E6" i="21"/>
  <c r="E5" i="21"/>
  <c r="E4" i="21"/>
  <c r="E3" i="21"/>
  <c r="H20" i="4"/>
  <c r="H23" i="3"/>
  <c r="H22" i="3"/>
  <c r="E14" i="20"/>
  <c r="F20" i="20"/>
  <c r="H20" i="20"/>
  <c r="H19" i="20"/>
  <c r="H18" i="20"/>
  <c r="F23" i="18"/>
  <c r="H23" i="18"/>
  <c r="H22" i="18"/>
  <c r="H21" i="18"/>
  <c r="H20" i="18"/>
  <c r="F23" i="15"/>
  <c r="H23" i="15" s="1"/>
  <c r="H22" i="15"/>
  <c r="H21" i="15"/>
  <c r="H20" i="15"/>
  <c r="F23" i="14"/>
  <c r="H23" i="14" s="1"/>
  <c r="H22" i="14"/>
  <c r="H21" i="14"/>
  <c r="H20" i="14"/>
  <c r="F23" i="13"/>
  <c r="H23" i="13"/>
  <c r="H22" i="13"/>
  <c r="H21" i="13"/>
  <c r="H20" i="13"/>
  <c r="F23" i="12"/>
  <c r="H23" i="12"/>
  <c r="H22" i="12"/>
  <c r="H21" i="12"/>
  <c r="H20" i="12"/>
  <c r="F23" i="11"/>
  <c r="H23" i="11" s="1"/>
  <c r="H22" i="11"/>
  <c r="H21" i="11"/>
  <c r="H20" i="11"/>
  <c r="F23" i="10"/>
  <c r="H23" i="10" s="1"/>
  <c r="H22" i="10"/>
  <c r="H21" i="10"/>
  <c r="H20" i="10"/>
  <c r="F23" i="9"/>
  <c r="H23" i="9" s="1"/>
  <c r="H20" i="9"/>
  <c r="F23" i="7"/>
  <c r="H23" i="7" s="1"/>
  <c r="H22" i="7"/>
  <c r="H21" i="7"/>
  <c r="H20" i="7"/>
  <c r="F23" i="5"/>
  <c r="H23" i="5" s="1"/>
  <c r="F23" i="6"/>
  <c r="H23" i="6" s="1"/>
  <c r="H20" i="6"/>
  <c r="H22" i="5"/>
  <c r="H21" i="5"/>
  <c r="H20" i="5"/>
  <c r="F24" i="3"/>
  <c r="H24" i="3" s="1"/>
  <c r="H21" i="3"/>
  <c r="F23" i="16"/>
  <c r="H23" i="16" s="1"/>
  <c r="H22" i="16"/>
  <c r="H21" i="16"/>
  <c r="H20" i="16"/>
  <c r="F22" i="17"/>
  <c r="H22" i="17" s="1"/>
  <c r="F22" i="4"/>
  <c r="H22" i="4" s="1"/>
  <c r="E14" i="3"/>
  <c r="E14" i="4"/>
  <c r="E14" i="5"/>
  <c r="E14" i="6"/>
  <c r="E14" i="7"/>
  <c r="E14" i="8"/>
  <c r="E14" i="9"/>
  <c r="E14" i="10"/>
  <c r="E14" i="11"/>
  <c r="E14" i="12"/>
  <c r="E14" i="13"/>
  <c r="E14" i="14"/>
  <c r="E14" i="15"/>
  <c r="E14" i="16"/>
  <c r="E14" i="17"/>
  <c r="E14" i="18"/>
  <c r="E11" i="3"/>
  <c r="E11" i="4"/>
  <c r="E11" i="5"/>
  <c r="E11" i="6"/>
  <c r="E11" i="7"/>
  <c r="E11" i="8"/>
  <c r="E11" i="9"/>
  <c r="E11" i="10"/>
  <c r="E11" i="11"/>
  <c r="E11" i="12"/>
  <c r="E11" i="13"/>
  <c r="E11" i="14"/>
  <c r="E11" i="15"/>
  <c r="E11" i="16"/>
  <c r="E11" i="17"/>
  <c r="E11" i="18"/>
  <c r="E15" i="1"/>
  <c r="K38" i="6"/>
  <c r="G19" i="1"/>
  <c r="E12" i="1"/>
  <c r="N11" i="3" l="1"/>
  <c r="N21" i="11"/>
  <c r="N11" i="12"/>
  <c r="N21" i="13"/>
  <c r="N22" i="13" s="1"/>
  <c r="E5" i="13" s="1"/>
  <c r="C4" i="13" s="1"/>
  <c r="O21" i="6"/>
  <c r="N11" i="11"/>
  <c r="N11" i="15"/>
  <c r="O21" i="16"/>
  <c r="O22" i="16" s="1"/>
  <c r="E5" i="16" s="1"/>
  <c r="C4" i="16" s="1"/>
  <c r="N11" i="13"/>
  <c r="O11" i="6"/>
  <c r="N21" i="7"/>
  <c r="N11" i="8"/>
  <c r="N22" i="8"/>
  <c r="E5" i="8" s="1"/>
  <c r="C4" i="8" s="1"/>
  <c r="H19" i="1"/>
  <c r="N22" i="3"/>
  <c r="E5" i="3" s="1"/>
  <c r="C4" i="3" s="1"/>
  <c r="I13" i="21"/>
  <c r="N11" i="4"/>
  <c r="N22" i="4" s="1"/>
  <c r="E5" i="4" s="1"/>
  <c r="C4" i="4" s="1"/>
  <c r="N15" i="5"/>
  <c r="N22" i="5" s="1"/>
  <c r="E5" i="5" s="1"/>
  <c r="C4" i="5" s="1"/>
  <c r="N20" i="20"/>
  <c r="N21" i="20" s="1"/>
  <c r="E5" i="20" s="1"/>
  <c r="N11" i="7"/>
  <c r="N21" i="15"/>
  <c r="N22" i="15" s="1"/>
  <c r="E5" i="15" s="1"/>
  <c r="C4" i="15" s="1"/>
  <c r="N11" i="17"/>
  <c r="N22" i="17" s="1"/>
  <c r="E5" i="17" s="1"/>
  <c r="C4" i="17" s="1"/>
  <c r="N11" i="9"/>
  <c r="N22" i="9"/>
  <c r="E5" i="9" s="1"/>
  <c r="C4" i="9" s="1"/>
  <c r="N24" i="10"/>
  <c r="E5" i="10" s="1"/>
  <c r="C4" i="10" s="1"/>
  <c r="N21" i="12"/>
  <c r="N24" i="14"/>
  <c r="N25" i="14" s="1"/>
  <c r="E5" i="14" s="1"/>
  <c r="C4" i="14" s="1"/>
  <c r="N11" i="18"/>
  <c r="N22" i="18"/>
  <c r="E5" i="18" s="1"/>
  <c r="C4" i="18" s="1"/>
  <c r="G11" i="17" l="1"/>
  <c r="H11" i="17" s="1"/>
  <c r="D38" i="1" s="1"/>
  <c r="H4" i="17"/>
  <c r="C38" i="1"/>
  <c r="G14" i="17"/>
  <c r="H14" i="17" s="1"/>
  <c r="C25" i="1"/>
  <c r="G11" i="4"/>
  <c r="H11" i="4" s="1"/>
  <c r="D25" i="1" s="1"/>
  <c r="G14" i="4"/>
  <c r="H14" i="4" s="1"/>
  <c r="H4" i="18"/>
  <c r="G14" i="18"/>
  <c r="H14" i="18" s="1"/>
  <c r="C39" i="1"/>
  <c r="G11" i="18"/>
  <c r="H11" i="18" s="1"/>
  <c r="D39" i="1" s="1"/>
  <c r="H4" i="5"/>
  <c r="C26" i="1"/>
  <c r="G11" i="5"/>
  <c r="H11" i="5" s="1"/>
  <c r="D26" i="1" s="1"/>
  <c r="G14" i="5"/>
  <c r="H14" i="5" s="1"/>
  <c r="G11" i="16"/>
  <c r="H11" i="16" s="1"/>
  <c r="D37" i="1" s="1"/>
  <c r="H4" i="16"/>
  <c r="G14" i="16"/>
  <c r="H14" i="16" s="1"/>
  <c r="C37" i="1"/>
  <c r="H4" i="9"/>
  <c r="C30" i="1"/>
  <c r="G11" i="9"/>
  <c r="H11" i="9" s="1"/>
  <c r="D30" i="1" s="1"/>
  <c r="G14" i="9"/>
  <c r="H14" i="9" s="1"/>
  <c r="G11" i="8"/>
  <c r="H11" i="8" s="1"/>
  <c r="D29" i="1" s="1"/>
  <c r="H4" i="8"/>
  <c r="C29" i="1"/>
  <c r="G14" i="8"/>
  <c r="H14" i="8" s="1"/>
  <c r="G14" i="10"/>
  <c r="H14" i="10" s="1"/>
  <c r="H4" i="10"/>
  <c r="G11" i="10"/>
  <c r="H11" i="10" s="1"/>
  <c r="D31" i="1" s="1"/>
  <c r="C31" i="1"/>
  <c r="H4" i="13"/>
  <c r="C34" i="1"/>
  <c r="G11" i="13"/>
  <c r="H11" i="13" s="1"/>
  <c r="D34" i="1" s="1"/>
  <c r="G14" i="13"/>
  <c r="H14" i="13" s="1"/>
  <c r="G11" i="15"/>
  <c r="H11" i="15" s="1"/>
  <c r="D36" i="1" s="1"/>
  <c r="G14" i="15"/>
  <c r="H14" i="15" s="1"/>
  <c r="H4" i="15"/>
  <c r="C36" i="1"/>
  <c r="H4" i="14"/>
  <c r="C35" i="1"/>
  <c r="G14" i="14"/>
  <c r="H14" i="14" s="1"/>
  <c r="G11" i="14"/>
  <c r="H11" i="14" s="1"/>
  <c r="D35" i="1" s="1"/>
  <c r="G11" i="3"/>
  <c r="H11" i="3" s="1"/>
  <c r="D24" i="1" s="1"/>
  <c r="H4" i="3"/>
  <c r="C24" i="1"/>
  <c r="G14" i="3"/>
  <c r="H14" i="3" s="1"/>
  <c r="N22" i="11"/>
  <c r="E5" i="11" s="1"/>
  <c r="C4" i="11" s="1"/>
  <c r="N22" i="12"/>
  <c r="E5" i="12" s="1"/>
  <c r="C4" i="12" s="1"/>
  <c r="C4" i="20"/>
  <c r="N22" i="7"/>
  <c r="E5" i="7" s="1"/>
  <c r="C4" i="7" s="1"/>
  <c r="O22" i="6"/>
  <c r="E5" i="6" s="1"/>
  <c r="C4" i="6" s="1"/>
  <c r="E31" i="1" l="1"/>
  <c r="I14" i="10"/>
  <c r="F31" i="1" s="1"/>
  <c r="E30" i="1"/>
  <c r="I14" i="9"/>
  <c r="F30" i="1" s="1"/>
  <c r="G14" i="7"/>
  <c r="H14" i="7" s="1"/>
  <c r="C28" i="1"/>
  <c r="H4" i="7"/>
  <c r="G11" i="7"/>
  <c r="H11" i="7" s="1"/>
  <c r="D28" i="1" s="1"/>
  <c r="E38" i="1"/>
  <c r="I14" i="17"/>
  <c r="F38" i="1" s="1"/>
  <c r="E29" i="1"/>
  <c r="I14" i="8"/>
  <c r="F29" i="1" s="1"/>
  <c r="I14" i="5"/>
  <c r="F26" i="1" s="1"/>
  <c r="E26" i="1"/>
  <c r="E25" i="1"/>
  <c r="I14" i="4"/>
  <c r="F25" i="1" s="1"/>
  <c r="E6" i="1"/>
  <c r="C5" i="1" s="1"/>
  <c r="E35" i="1"/>
  <c r="I14" i="14"/>
  <c r="F35" i="1" s="1"/>
  <c r="E37" i="1"/>
  <c r="I14" i="16"/>
  <c r="F37" i="1" s="1"/>
  <c r="C32" i="1"/>
  <c r="G14" i="11"/>
  <c r="H14" i="11" s="1"/>
  <c r="H4" i="11"/>
  <c r="G11" i="11"/>
  <c r="H11" i="11" s="1"/>
  <c r="D32" i="1" s="1"/>
  <c r="C23" i="1"/>
  <c r="G11" i="20"/>
  <c r="H11" i="20" s="1"/>
  <c r="D23" i="1" s="1"/>
  <c r="H4" i="20"/>
  <c r="G14" i="20"/>
  <c r="H14" i="20" s="1"/>
  <c r="E23" i="1" s="1"/>
  <c r="I14" i="3"/>
  <c r="F24" i="1" s="1"/>
  <c r="E24" i="1"/>
  <c r="E34" i="1"/>
  <c r="I14" i="13"/>
  <c r="F34" i="1" s="1"/>
  <c r="G14" i="6"/>
  <c r="H14" i="6" s="1"/>
  <c r="C27" i="1"/>
  <c r="H4" i="6"/>
  <c r="G11" i="6"/>
  <c r="H11" i="6" s="1"/>
  <c r="D27" i="1" s="1"/>
  <c r="C33" i="1"/>
  <c r="H4" i="12"/>
  <c r="G14" i="12"/>
  <c r="H14" i="12" s="1"/>
  <c r="G11" i="12"/>
  <c r="H11" i="12" s="1"/>
  <c r="D33" i="1" s="1"/>
  <c r="I14" i="15"/>
  <c r="F36" i="1" s="1"/>
  <c r="E36" i="1"/>
  <c r="E39" i="1"/>
  <c r="I14" i="18"/>
  <c r="F39" i="1" s="1"/>
  <c r="E33" i="1" l="1"/>
  <c r="I14" i="12"/>
  <c r="F33" i="1" s="1"/>
  <c r="I14" i="11"/>
  <c r="F32" i="1" s="1"/>
  <c r="E32" i="1"/>
  <c r="E27" i="1"/>
  <c r="I14" i="6"/>
  <c r="F27" i="1" s="1"/>
  <c r="D40" i="1"/>
  <c r="F40" i="1"/>
  <c r="C40" i="1"/>
  <c r="H12" i="1"/>
  <c r="G15" i="1"/>
  <c r="H15" i="1" s="1"/>
  <c r="I15" i="1" s="1"/>
  <c r="H5" i="1"/>
  <c r="I14" i="7"/>
  <c r="F28" i="1" s="1"/>
  <c r="E28" i="1"/>
  <c r="E40" i="1" s="1"/>
</calcChain>
</file>

<file path=xl/sharedStrings.xml><?xml version="1.0" encoding="utf-8"?>
<sst xmlns="http://schemas.openxmlformats.org/spreadsheetml/2006/main" count="1153" uniqueCount="312">
  <si>
    <t>Ohio BoSCoC</t>
  </si>
  <si>
    <t>Homeless System Projection Tool</t>
  </si>
  <si>
    <t>Housing Intervention</t>
  </si>
  <si>
    <t>Existing Stock</t>
  </si>
  <si>
    <t>Annual Turnover Rate</t>
  </si>
  <si>
    <t># Available (annually)</t>
  </si>
  <si>
    <t>% who need intervention</t>
  </si>
  <si>
    <t>Estimated annual need</t>
  </si>
  <si>
    <t>Over/Under</t>
  </si>
  <si>
    <t>PSH Beds</t>
  </si>
  <si>
    <t>RRH Units</t>
  </si>
  <si>
    <t>Ohio BoSCoC Data and Assumptions Used to Inform Projection Tool</t>
  </si>
  <si>
    <t>*this is likely high</t>
  </si>
  <si>
    <t>Option B</t>
  </si>
  <si>
    <t>in ES and SH only</t>
  </si>
  <si>
    <t>in TH</t>
  </si>
  <si>
    <t>Need for Permanent Housing</t>
  </si>
  <si>
    <t>Region 2</t>
  </si>
  <si>
    <t>Region 3</t>
  </si>
  <si>
    <t>Region 4</t>
  </si>
  <si>
    <t>Region 5</t>
  </si>
  <si>
    <t>Region 6</t>
  </si>
  <si>
    <t>*this includes est 10 beds associated with the amended Jeff CAC PSH grant</t>
  </si>
  <si>
    <t>Region 7</t>
  </si>
  <si>
    <t>Region 8</t>
  </si>
  <si>
    <t>(total beds)</t>
  </si>
  <si>
    <t>Region 9</t>
  </si>
  <si>
    <t>Region 10</t>
  </si>
  <si>
    <t>Region 11</t>
  </si>
  <si>
    <t>Region 12</t>
  </si>
  <si>
    <t>Region 13</t>
  </si>
  <si>
    <t>Region 14</t>
  </si>
  <si>
    <t>Region 15</t>
  </si>
  <si>
    <t>Region 16</t>
  </si>
  <si>
    <t>Region 17</t>
  </si>
  <si>
    <t>Region 1</t>
  </si>
  <si>
    <t>(RRH beds)</t>
  </si>
  <si>
    <t>Region</t>
  </si>
  <si>
    <t>*includes 19 PSH beds/units coming on line as part of LIHTC project</t>
  </si>
  <si>
    <r>
      <t xml:space="preserve">estimate of annual unsheltered </t>
    </r>
    <r>
      <rPr>
        <i/>
        <sz val="9"/>
        <color indexed="8"/>
        <rFont val="Arial Narrow"/>
        <family val="2"/>
      </rPr>
      <t>(based on PIT data for unsheltered X 3)</t>
    </r>
  </si>
  <si>
    <r>
      <t xml:space="preserve">estimate of annual unsheltered </t>
    </r>
    <r>
      <rPr>
        <i/>
        <sz val="9"/>
        <color indexed="8"/>
        <rFont val="Arial Narrow"/>
        <family val="2"/>
      </rPr>
      <t>(PIT X 3)</t>
    </r>
  </si>
  <si>
    <r>
      <t xml:space="preserve">estimate of annual unsheltered </t>
    </r>
    <r>
      <rPr>
        <i/>
        <sz val="9"/>
        <color indexed="8"/>
        <rFont val="Arial Narrow"/>
        <family val="2"/>
      </rPr>
      <t>(PIT X 3)</t>
    </r>
  </si>
  <si>
    <t>RRH Units**</t>
  </si>
  <si>
    <t>** RRH units capacity reflects capacity if all HCRP funding used for RRH only + RRH Ohio</t>
  </si>
  <si>
    <t>PSH Beds***</t>
  </si>
  <si>
    <t>*RRH Ohio is not included in any calcuations here, but is included above</t>
  </si>
  <si>
    <t>Annual CoC Funding Amount</t>
  </si>
  <si>
    <t>Housing Type (Beds vs. Units)</t>
  </si>
  <si>
    <t>Transitional Housing Inventory</t>
  </si>
  <si>
    <t>If reallocated, est. number of RRH beds/units created (assuming $3200 cost per RRH hh served)</t>
  </si>
  <si>
    <t>VOA - Crossroads</t>
  </si>
  <si>
    <t>Catholic Charities - Miriam House</t>
  </si>
  <si>
    <t>Existing Stock (beds)</t>
  </si>
  <si>
    <t>Existing Stock (units)</t>
  </si>
  <si>
    <t>TH Project</t>
  </si>
  <si>
    <t>Scattered(S)  or Project-based (P)?</t>
  </si>
  <si>
    <t>P</t>
  </si>
  <si>
    <t>TOTAL</t>
  </si>
  <si>
    <t>both</t>
  </si>
  <si>
    <t>Lorain - Women's Campus Project</t>
  </si>
  <si>
    <t>Portage - PATH 3</t>
  </si>
  <si>
    <t>Safe Haven Project</t>
  </si>
  <si>
    <t>Jefferson - Beacon House Safe Haven</t>
  </si>
  <si>
    <t>LCCH TH</t>
  </si>
  <si>
    <t>If reallocated, est. number of RRH units created (assuming $3200 cost per RRH hh served)</t>
  </si>
  <si>
    <t>Warren - Transitions</t>
  </si>
  <si>
    <t>Clark - Project Woman - Chrysalis TH (DV)</t>
  </si>
  <si>
    <t>Greene - CAP of Greatery Dayton - Harding Place TH</t>
  </si>
  <si>
    <t>Greene - Family Violence Prevent Center - Supportive Opportunities and Services TH (DV)</t>
  </si>
  <si>
    <t>Lawrence - Ironton Lawrence CAC TH</t>
  </si>
  <si>
    <r>
      <t xml:space="preserve">Existing Stock </t>
    </r>
    <r>
      <rPr>
        <b/>
        <sz val="10"/>
        <color indexed="8"/>
        <rFont val="Arial Narrow"/>
        <family val="2"/>
      </rPr>
      <t>(for RRH, # RRH hh that can be assited on any given day)</t>
    </r>
  </si>
  <si>
    <t>Data Sources</t>
  </si>
  <si>
    <t>Sys Performance Measures Reports (by region)</t>
  </si>
  <si>
    <t>Reporting Period</t>
  </si>
  <si>
    <t>For what?</t>
  </si>
  <si>
    <t>Calculating annual homeless #s for sheltered homeless</t>
  </si>
  <si>
    <t># Available annually</t>
  </si>
  <si>
    <r>
      <t xml:space="preserve">Existing Stock </t>
    </r>
    <r>
      <rPr>
        <b/>
        <sz val="10"/>
        <color indexed="8"/>
        <rFont val="Arial Narrow"/>
        <family val="2"/>
      </rPr>
      <t>(# available on a PIT</t>
    </r>
    <r>
      <rPr>
        <b/>
        <sz val="12"/>
        <color indexed="8"/>
        <rFont val="Arial Narrow"/>
        <family val="2"/>
      </rPr>
      <t>)</t>
    </r>
  </si>
  <si>
    <t>* HCRP funding spent on RRH activities (as a proportion of total funding) for period 7.1.16 -7.1.17</t>
  </si>
  <si>
    <t>Identified total RRH funding to each Region</t>
  </si>
  <si>
    <t>*Est RRH Ohio funding per region based on overall costs per households served (based on RA only) and # of hh served in a region</t>
  </si>
  <si>
    <t>*CoC funding for RRH projects</t>
  </si>
  <si>
    <t>Identified total hh served by HCRP funding for each region for the 7.1.16 - 7.1.17 period (compared to CY16 period to ensure accuracy)</t>
  </si>
  <si>
    <t>Determined how many could be served on any give day (ie, a PIT)</t>
  </si>
  <si>
    <t>*Divided total hh served by 3, since RRH projects serve hh on average for about 4 months</t>
  </si>
  <si>
    <t>PSH Units</t>
  </si>
  <si>
    <t>HCRP Expenditures report/Entries into RRH</t>
  </si>
  <si>
    <t>Current RRH capacity based on current HH served by RRH projects/funds</t>
  </si>
  <si>
    <t>Current PSH capacity/inventory</t>
  </si>
  <si>
    <t>7.1.16 - 7.1.17 (compared to CY16)</t>
  </si>
  <si>
    <t>PIT</t>
  </si>
  <si>
    <t>HIC</t>
  </si>
  <si>
    <t>*Ran Sys Performance Measure Reports on each region to see total sheltered homeless over the year (HMIS)</t>
  </si>
  <si>
    <t>*Multiplier of 3 is based on work VA previously did to determine need to VA resources. Multiplier of 3 is commonly used to annualize PIT #s</t>
  </si>
  <si>
    <t>Calculating Current RRH Capacity</t>
  </si>
  <si>
    <t>Estimating # and % of Homeless Who Need PSH and RRH</t>
  </si>
  <si>
    <t xml:space="preserve">Identified est. # who are chronically homeless </t>
  </si>
  <si>
    <t>*Based on past PIT data for BoSCoC, about 9% of total homeless are chronically homeless</t>
  </si>
  <si>
    <t>*Aligning with common practice, assume 100% of those need PSH</t>
  </si>
  <si>
    <t>Identified est # who are disabled</t>
  </si>
  <si>
    <t>*Based on past PIT data for BoSCoC, about 18% reported a disability</t>
  </si>
  <si>
    <t>*Assume a portion of these should be prioritized for PSH</t>
  </si>
  <si>
    <t>Identified est # who will need neither PSH or RRH (ie, will self resolve)</t>
  </si>
  <si>
    <t>*Based on BoSCoC  AHAR data, about 20% of people served by ES leave to PH without assitsance within 1 week</t>
  </si>
  <si>
    <t>*Based on that AHAR data, we assume that 25% of those who become homeless can self-resolve</t>
  </si>
  <si>
    <t>*Based on data above about CH and disabled, we assume about 15% (chronic and those near chronic) will need PSH only (this aligns with other examples of needs projections)</t>
  </si>
  <si>
    <t>Identify est # who need PSH or RRH</t>
  </si>
  <si>
    <t>*Based on data above, Assume about 50% would benefit from some amount of RRH</t>
  </si>
  <si>
    <t>100% - 15% (PSH) - 25% (self-resolve) = 60% (we assume not all will be eligible for or benefit from RRH)</t>
  </si>
  <si>
    <t xml:space="preserve">Non-HMIS Providers Inventory and PIT Information </t>
  </si>
  <si>
    <t xml:space="preserve">Reporting Period: </t>
  </si>
  <si>
    <t>Beds</t>
  </si>
  <si>
    <t>ES</t>
  </si>
  <si>
    <t>Annualized Homeless #</t>
  </si>
  <si>
    <t xml:space="preserve">Belmont - Salvation Army - ES </t>
  </si>
  <si>
    <t>Target Population</t>
  </si>
  <si>
    <t>Avg. Persons Served on a PIT</t>
  </si>
  <si>
    <t>Total Persons Served for One Year</t>
  </si>
  <si>
    <t>Multiplier to annualize PIT #</t>
  </si>
  <si>
    <t>SMF+HC</t>
  </si>
  <si>
    <t>Butler - Hope House - ES</t>
  </si>
  <si>
    <t xml:space="preserve">SMF </t>
  </si>
  <si>
    <t>Reporting Period = 12/1/16 - 12/1/17</t>
  </si>
  <si>
    <t>Clark - Hartley House - ES</t>
  </si>
  <si>
    <t>Clark - Norm's Place - ES</t>
  </si>
  <si>
    <t>Defiance - Path Center - ES</t>
  </si>
  <si>
    <t>Allen - Family Promise - ES</t>
  </si>
  <si>
    <t>Portage - Miller Community House - ES</t>
  </si>
  <si>
    <t>Lorain - Neighborhood Alliance - ES</t>
  </si>
  <si>
    <t>Hocking - Hocking Hills Inspire Shelter</t>
  </si>
  <si>
    <t>Licking - Salvation Army - ES</t>
  </si>
  <si>
    <t>Fairfield - CAA Family Shelter - ES</t>
  </si>
  <si>
    <t>HC</t>
  </si>
  <si>
    <t>Fairfield - LSS - Faith Mission ES</t>
  </si>
  <si>
    <t>SMF</t>
  </si>
  <si>
    <t>Provider (ES)</t>
  </si>
  <si>
    <t>Provider (TH)</t>
  </si>
  <si>
    <t>Warren - Warren MHA - Transitions - TH</t>
  </si>
  <si>
    <t>avg multiplier (ES)</t>
  </si>
  <si>
    <t>Sandusky - WSOS - Homenet TH</t>
  </si>
  <si>
    <t xml:space="preserve">Licking - LCCH - TH </t>
  </si>
  <si>
    <t>avg multiplier (TH)</t>
  </si>
  <si>
    <t>House of Ruth</t>
  </si>
  <si>
    <t>Raven's Care hotel/motel overflow</t>
  </si>
  <si>
    <t>Emmanual Lutheran Church overflow</t>
  </si>
  <si>
    <t>TH Projects</t>
  </si>
  <si>
    <t>ES Projects</t>
  </si>
  <si>
    <t>The Sanctuary</t>
  </si>
  <si>
    <t>NOAH House</t>
  </si>
  <si>
    <t>Friendship House</t>
  </si>
  <si>
    <t>Walt's House</t>
  </si>
  <si>
    <t>Pillars of Success</t>
  </si>
  <si>
    <t>Cocoon Shelter</t>
  </si>
  <si>
    <t>HATS hotel overflow</t>
  </si>
  <si>
    <t>First Step</t>
  </si>
  <si>
    <t>Safe Harbor DV shelter</t>
  </si>
  <si>
    <t>Ashland - Almond Tree In</t>
  </si>
  <si>
    <t>Ashland - Safe Haven DV shelter</t>
  </si>
  <si>
    <t>Ashland - St. Vincent hotel/motel</t>
  </si>
  <si>
    <t>Lorain - Genesis House</t>
  </si>
  <si>
    <t xml:space="preserve">Lorain - Salvation Army Oberlin hotel/motel </t>
  </si>
  <si>
    <t>Lorain - St. Joes Shelter (now Elizabeth House)</t>
  </si>
  <si>
    <t>Medina - Alt Paths hotel/motel</t>
  </si>
  <si>
    <t>Medina - Battered Women's Shelter</t>
  </si>
  <si>
    <t>Medina - Operation HOMES</t>
  </si>
  <si>
    <t>Medina - Sal Army hotel/motel</t>
  </si>
  <si>
    <t>Wayne - Julia's Place</t>
  </si>
  <si>
    <t>Ashtabula - MH Board hotel/motel</t>
  </si>
  <si>
    <t>Ashtabula - Homesafe</t>
  </si>
  <si>
    <t>Geauga - JFS hotel/motel</t>
  </si>
  <si>
    <t>Geauga - Womensafe</t>
  </si>
  <si>
    <t>Lake - Forbes House</t>
  </si>
  <si>
    <t>Portage - Safe Futures</t>
  </si>
  <si>
    <t>Portage - Safe Path</t>
  </si>
  <si>
    <t>Trumbull - Someplace Safe</t>
  </si>
  <si>
    <t>Trumbull - Warren Family Mission</t>
  </si>
  <si>
    <t>Trumbull - Hannah House</t>
  </si>
  <si>
    <t>Columbiana - Christina House</t>
  </si>
  <si>
    <t>Guernsey - Tri County DV shelter</t>
  </si>
  <si>
    <t>Guernsey - Chestnut St. TH</t>
  </si>
  <si>
    <t>Muskingum - All Well/Six County ES</t>
  </si>
  <si>
    <t>Muskingum - First Putnam Homeless Shelter</t>
  </si>
  <si>
    <t>Muskingum - Transitions DV ES</t>
  </si>
  <si>
    <t>Washington - Eve Inc</t>
  </si>
  <si>
    <t>Washington - Eve Inc TH</t>
  </si>
  <si>
    <t>Coshocton - First Step DV ES</t>
  </si>
  <si>
    <t>Fairfield - Foundations ES</t>
  </si>
  <si>
    <t>Fairfield - The Lighhouse</t>
  </si>
  <si>
    <t>Fairfiled - New Horizong hotel/motel</t>
  </si>
  <si>
    <t>Holmes - Rescue DV Shelter</t>
  </si>
  <si>
    <t>Knox - New Directions</t>
  </si>
  <si>
    <t>Knox - Winter Sanctuary Shelter</t>
  </si>
  <si>
    <t>Licking - BHCP hotel/motel</t>
  </si>
  <si>
    <t>Licking - St. Vincent Haven</t>
  </si>
  <si>
    <t>Licking - The Woodlands - New Beginnings</t>
  </si>
  <si>
    <t>Madison - Friends House</t>
  </si>
  <si>
    <t>Crawford - Lighthouse Homeless Shelter</t>
  </si>
  <si>
    <t>Hancock - City Mission</t>
  </si>
  <si>
    <t>Hancock - Open Arms DV Shelter</t>
  </si>
  <si>
    <t>Hardin - Crossroads Crisis Center</t>
  </si>
  <si>
    <t>Marion - Turning Point DV ES</t>
  </si>
  <si>
    <t>Marion - Turning Point DV TH</t>
  </si>
  <si>
    <t>Allen - Crossroads Crisis Center</t>
  </si>
  <si>
    <t>Allen - Lima Rescue Mission</t>
  </si>
  <si>
    <t>Mercer - Our Home DV ES</t>
  </si>
  <si>
    <t>Darke - DV shelter</t>
  </si>
  <si>
    <t>Darke - Fitzpatrick House</t>
  </si>
  <si>
    <t>Logan - Soteria House</t>
  </si>
  <si>
    <t>Miami - Franklin House</t>
  </si>
  <si>
    <t>Miami - St. Patrick's Cold Shelter</t>
  </si>
  <si>
    <t>Preble - Church Ministries hotel/motel</t>
  </si>
  <si>
    <t>Preble - YWCA DV shelter</t>
  </si>
  <si>
    <t>Preble - HIT Foundation Cold Shelter</t>
  </si>
  <si>
    <t>Shelby - New Choices DV</t>
  </si>
  <si>
    <t>Shelby - Churches hotel/motel</t>
  </si>
  <si>
    <t>Butler - Family Promise</t>
  </si>
  <si>
    <t>Butler - Haven House</t>
  </si>
  <si>
    <t>Butler - Shalom (seasonal)</t>
  </si>
  <si>
    <t>Butler - YWCA Dove House</t>
  </si>
  <si>
    <t>Butler - Churches hotel/motel</t>
  </si>
  <si>
    <t>Clermont - YWCA House of Peace</t>
  </si>
  <si>
    <t>Warren - Abuse and Rape Crisis Center</t>
  </si>
  <si>
    <t>Clark - Project Woman - Dochas House</t>
  </si>
  <si>
    <t>Clark - Project Woman - Chrysalis</t>
  </si>
  <si>
    <t>Greene - FVPC - Supp Opp</t>
  </si>
  <si>
    <t>Greene - FVPC - Hagler Hall</t>
  </si>
  <si>
    <t>Pickaway - Haven House</t>
  </si>
  <si>
    <t>Ross - Phoenix House - DV ES</t>
  </si>
  <si>
    <t>Athens - My Sisters Place DV ES</t>
  </si>
  <si>
    <t>Athens - Good Works ES</t>
  </si>
  <si>
    <t>Gallia - Serenity House</t>
  </si>
  <si>
    <t>Jackson - Homeless Cte hotel/motel</t>
  </si>
  <si>
    <t>Meigs - Vet Outreach hotel</t>
  </si>
  <si>
    <t>Lawrence - Ironton City Mission</t>
  </si>
  <si>
    <t>Lawrence - DV ES</t>
  </si>
  <si>
    <t>Pike - DV Sheter</t>
  </si>
  <si>
    <t>Scioto - DV Shelter Southern Ohio</t>
  </si>
  <si>
    <t>Richland - Richland DV shelter</t>
  </si>
  <si>
    <t>Ottawa - Ruth Ann's House</t>
  </si>
  <si>
    <t>in ES and SH only (HMIS)</t>
  </si>
  <si>
    <t>Estimated Annual # in Non-HMIS ES/TH</t>
  </si>
  <si>
    <t>TOTAL ES/TH</t>
  </si>
  <si>
    <t>RRH Beds</t>
  </si>
  <si>
    <t>Number of people homeless</t>
  </si>
  <si>
    <t>Number of chronic</t>
  </si>
  <si>
    <t>Number of homeless</t>
  </si>
  <si>
    <t>unsheltered (most recent PIT)</t>
  </si>
  <si>
    <t>Reporting Period:</t>
  </si>
  <si>
    <t>CY2017</t>
  </si>
  <si>
    <t>*</t>
  </si>
  <si>
    <t>*some of the new Tuscarawas MHB PSH units will serve Region 7</t>
  </si>
  <si>
    <t xml:space="preserve">*Zanesville MHA was previously a CoC Program grantee (PSH) with 10 beds/units. They declined to renew funding in FY17 and instead created a homeless preference on their PHA waitlist. The community and region supported this. </t>
  </si>
  <si>
    <t>*Updated PSH inventory to reflect that only 6 units (15 beds) of Pearl House are homeless dedicated (down from 21 units, 56 beds)</t>
  </si>
  <si>
    <t>*Updated to reflect loss of Fairfield MHA PSH which had  35 units (106 beds) serving only families</t>
  </si>
  <si>
    <t>Calcuating Homeless Dedicated Beds for Pearl House (Region 9)</t>
  </si>
  <si>
    <t>CoC staff confirmed with ODSA that only a portion of the units in this project are homeless dedicated. ODSA couldn't confirm how many, so CoC staff ran an APR for CY17 which reproted that of the 35 adults served by Pearl House in that period, only 6 adults had a residence prior of a homeless location. CoC staff adjusted the homeless PSH units/beds to 6 units, 15 beds accordingly.</t>
  </si>
  <si>
    <t>*10 PSH units from the new Region 17 TBRA have been set aside for Portsmouth MHA; so far 2 are in use</t>
  </si>
  <si>
    <t>**In coming year, $2 million in new projects for homeless youth will begin operations in the region</t>
  </si>
  <si>
    <t>Calculating Number Experiencing Homelessness</t>
  </si>
  <si>
    <t>Identified annual sheltered homeless for Reporting Period</t>
  </si>
  <si>
    <t>Identified annual unsheltered homeless</t>
  </si>
  <si>
    <t>*Identified total unsheltered reported in most recent PIT for each region. Multipled that by 3 to determine estimate of unsheltered over a year</t>
  </si>
  <si>
    <t>*New 30 units PSH will begin operations in Butler Co. in next couple years (serving singles)</t>
  </si>
  <si>
    <t>WSOS - Homenet TH awarded conversion to RRH in FY17 Competition ($294,737); 30 additional RRH units added to RRH stock above</t>
  </si>
  <si>
    <t>Fayette - CAC Fayette TH converted to RRH in FY17 Competition; this will add between 20 and 32 units of RRH a year (8 units, 24 beds on a PIT, based on grant app). The additional 8 units of RRH are reflected above</t>
  </si>
  <si>
    <t>seasonal for 6 months (#s adjusted accordingly)</t>
  </si>
  <si>
    <t>seasonal for 4 months (#s adjusted accordingly)</t>
  </si>
  <si>
    <t>seasonal for 64months (#s adjusted accordingly)</t>
  </si>
  <si>
    <t xml:space="preserve">PSH Beds Need (gap) </t>
  </si>
  <si>
    <t>RRH Units Need (gap)</t>
  </si>
  <si>
    <t>RRH Beds Need  (gap)</t>
  </si>
  <si>
    <t>Total Homeless</t>
  </si>
  <si>
    <t>PIT Data Over Time</t>
  </si>
  <si>
    <t>Unsheltered Homeless</t>
  </si>
  <si>
    <t>Veterans</t>
  </si>
  <si>
    <t>Youth</t>
  </si>
  <si>
    <t>Chronic</t>
  </si>
  <si>
    <t>Persons in Families</t>
  </si>
  <si>
    <t>can't report</t>
  </si>
  <si>
    <t>Housing Inventory Over Time</t>
  </si>
  <si>
    <t>Transitional Housing Beds</t>
  </si>
  <si>
    <t>Rapid Re-housing Beds</t>
  </si>
  <si>
    <t>Emergency Shelter Beds (yr-rnd and seasonal)</t>
  </si>
  <si>
    <t>*VA beds included in HIC analysis, but not included in needs analysis</t>
  </si>
  <si>
    <t>Family Units</t>
  </si>
  <si>
    <t>Individual Units/beds</t>
  </si>
  <si>
    <t>*this dip in RRH beds is not accurate, as funding continued to increase</t>
  </si>
  <si>
    <t>ES Family Units</t>
  </si>
  <si>
    <t>ES Individual Units/beds</t>
  </si>
  <si>
    <t>TH Family Units</t>
  </si>
  <si>
    <t>TH Individual Units/beds</t>
  </si>
  <si>
    <t>RRH Family Units</t>
  </si>
  <si>
    <t>RRH Individual Units/beds</t>
  </si>
  <si>
    <t>PSH Family Units</t>
  </si>
  <si>
    <t>PSH Individual Units/beds</t>
  </si>
  <si>
    <t>Total RRH Units</t>
  </si>
  <si>
    <t>Total ES Units</t>
  </si>
  <si>
    <t>Total TH Units</t>
  </si>
  <si>
    <t>Total PSH Units</t>
  </si>
  <si>
    <t>TH</t>
  </si>
  <si>
    <t xml:space="preserve">RRH </t>
  </si>
  <si>
    <t>PSH</t>
  </si>
  <si>
    <t>Homeless Program Inventory by Household Type (2017)</t>
  </si>
  <si>
    <t>Homeless Program Inventory by Household Type Over Time</t>
  </si>
  <si>
    <t>Units by Project Type</t>
  </si>
  <si>
    <t>Unit Type</t>
  </si>
  <si>
    <t>-</t>
  </si>
  <si>
    <t>***VA funded VASH and SSVF beds not included in inventory, but Vets are included in homeless #s</t>
  </si>
  <si>
    <t>*New PSH in Delware will likely be developed in coming years (32 units)</t>
  </si>
  <si>
    <t>Homeless System Needs Analysis Tool</t>
  </si>
  <si>
    <t>Annual Number of Homeless</t>
  </si>
  <si>
    <t>Annual Number of 
Chronically Homeless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</si>
</sst>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Red]0"/>
    <numFmt numFmtId="165" formatCode="&quot;$&quot;#,##0"/>
    <numFmt numFmtId="166" formatCode="0.0"/>
    <numFmt numFmtId="167" formatCode="#,##0;[Red]#,##0"/>
  </numFmts>
  <fonts count="30" x14ac:knownFonts="1">
    <font>
      <sz val="12"/>
      <color theme="1"/>
      <name val="Calibri"/>
      <family val="2"/>
      <scheme val="minor"/>
    </font>
    <font>
      <i/>
      <sz val="9"/>
      <color indexed="8"/>
      <name val="Arial Narrow"/>
      <family val="2"/>
    </font>
    <font>
      <sz val="8"/>
      <name val="Calibri"/>
      <family val="2"/>
    </font>
    <font>
      <b/>
      <sz val="10"/>
      <color indexed="8"/>
      <name val="Arial Narrow"/>
      <family val="2"/>
    </font>
    <font>
      <b/>
      <sz val="12"/>
      <color indexed="8"/>
      <name val="Arial Narrow"/>
      <family val="2"/>
    </font>
    <font>
      <sz val="8"/>
      <name val="Calibri"/>
      <family val="2"/>
    </font>
    <font>
      <sz val="8"/>
      <name val="Calibri"/>
      <family val="2"/>
    </font>
    <font>
      <sz val="12"/>
      <color theme="1"/>
      <name val="Arial Narrow"/>
      <family val="2"/>
    </font>
    <font>
      <i/>
      <sz val="11"/>
      <color theme="1"/>
      <name val="Arial Narrow"/>
      <family val="2"/>
    </font>
    <font>
      <b/>
      <sz val="16"/>
      <color theme="1"/>
      <name val="Arial Narrow"/>
      <family val="2"/>
    </font>
    <font>
      <b/>
      <sz val="12"/>
      <color theme="1"/>
      <name val="Arial Narrow"/>
      <family val="2"/>
    </font>
    <font>
      <i/>
      <sz val="10"/>
      <color theme="1"/>
      <name val="Arial Narrow"/>
      <family val="2"/>
    </font>
    <font>
      <i/>
      <sz val="10"/>
      <color rgb="FF000000"/>
      <name val="Arial Narrow"/>
      <family val="2"/>
    </font>
    <font>
      <sz val="10"/>
      <color theme="1"/>
      <name val="Arial Narrow"/>
      <family val="2"/>
    </font>
    <font>
      <i/>
      <sz val="11"/>
      <color rgb="FF000000"/>
      <name val="Arial Narrow"/>
      <family val="2"/>
    </font>
    <font>
      <i/>
      <sz val="9"/>
      <color theme="1"/>
      <name val="Arial Narrow"/>
      <family val="2"/>
    </font>
    <font>
      <sz val="12"/>
      <color rgb="FF000000"/>
      <name val="Arial Narrow"/>
      <family val="2"/>
    </font>
    <font>
      <b/>
      <sz val="12"/>
      <color rgb="FF000000"/>
      <name val="Arial Narrow"/>
      <family val="2"/>
    </font>
    <font>
      <sz val="12"/>
      <color theme="1"/>
      <name val="Arial"/>
      <family val="2"/>
    </font>
    <font>
      <i/>
      <sz val="12"/>
      <color theme="1"/>
      <name val="Arial Narrow"/>
      <family val="2"/>
    </font>
    <font>
      <sz val="11"/>
      <color theme="1"/>
      <name val="Arial Narrow"/>
      <family val="2"/>
    </font>
    <font>
      <b/>
      <sz val="10"/>
      <color theme="1"/>
      <name val="Arial Narrow"/>
      <family val="2"/>
    </font>
    <font>
      <sz val="10"/>
      <color rgb="FF000000"/>
      <name val="Arial Narrow"/>
      <family val="2"/>
    </font>
    <font>
      <b/>
      <sz val="16"/>
      <color rgb="FF000000"/>
      <name val="Arial Narrow"/>
      <family val="2"/>
    </font>
    <font>
      <b/>
      <i/>
      <sz val="12"/>
      <color theme="1"/>
      <name val="Arial Narrow"/>
      <family val="2"/>
    </font>
    <font>
      <sz val="10"/>
      <color theme="1"/>
      <name val="Calibri"/>
      <family val="2"/>
      <scheme val="minor"/>
    </font>
    <font>
      <b/>
      <sz val="9"/>
      <color theme="1"/>
      <name val="Arial Narrow"/>
      <family val="2"/>
    </font>
    <font>
      <sz val="9"/>
      <color theme="1"/>
      <name val="Arial Narrow"/>
      <family val="2"/>
    </font>
    <font>
      <b/>
      <sz val="12"/>
      <color theme="1"/>
      <name val="Arial"/>
      <family val="2"/>
    </font>
    <font>
      <b/>
      <sz val="14"/>
      <color theme="1"/>
      <name val="Arial Narrow"/>
      <family val="2"/>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s>
  <cellStyleXfs count="1">
    <xf numFmtId="0" fontId="0" fillId="0" borderId="0"/>
  </cellStyleXfs>
  <cellXfs count="138">
    <xf numFmtId="0" fontId="0" fillId="0" borderId="0" xfId="0"/>
    <xf numFmtId="0" fontId="7" fillId="0" borderId="0" xfId="0" applyFont="1"/>
    <xf numFmtId="0" fontId="7" fillId="0" borderId="1" xfId="0" applyFont="1" applyBorder="1"/>
    <xf numFmtId="9" fontId="7" fillId="0" borderId="1" xfId="0" applyNumberFormat="1" applyFont="1" applyBorder="1"/>
    <xf numFmtId="1" fontId="7" fillId="0" borderId="1" xfId="0" applyNumberFormat="1" applyFont="1" applyBorder="1"/>
    <xf numFmtId="0" fontId="8" fillId="0" borderId="0" xfId="0" applyFont="1"/>
    <xf numFmtId="0" fontId="9" fillId="0" borderId="0" xfId="0" applyFont="1"/>
    <xf numFmtId="0" fontId="10" fillId="0" borderId="1" xfId="0" applyFont="1" applyBorder="1" applyAlignment="1">
      <alignment horizontal="center" wrapText="1"/>
    </xf>
    <xf numFmtId="0" fontId="11" fillId="0" borderId="0" xfId="0" applyFont="1"/>
    <xf numFmtId="0" fontId="12" fillId="0" borderId="0" xfId="0" applyFont="1"/>
    <xf numFmtId="1" fontId="11" fillId="0" borderId="0" xfId="0" applyNumberFormat="1" applyFont="1"/>
    <xf numFmtId="0" fontId="13" fillId="0" borderId="0" xfId="0" applyFont="1"/>
    <xf numFmtId="0" fontId="13" fillId="0" borderId="1" xfId="0" applyFont="1" applyBorder="1"/>
    <xf numFmtId="9" fontId="13" fillId="0" borderId="1" xfId="0" applyNumberFormat="1" applyFont="1" applyBorder="1"/>
    <xf numFmtId="1" fontId="13" fillId="0" borderId="1" xfId="0" applyNumberFormat="1" applyFont="1" applyBorder="1"/>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4" fillId="0" borderId="0" xfId="0" applyFont="1"/>
    <xf numFmtId="0" fontId="13" fillId="2" borderId="1" xfId="0" applyFont="1" applyFill="1" applyBorder="1"/>
    <xf numFmtId="0" fontId="15" fillId="0" borderId="0" xfId="0" applyFont="1"/>
    <xf numFmtId="0" fontId="15" fillId="0" borderId="1" xfId="0" applyFont="1" applyBorder="1"/>
    <xf numFmtId="0" fontId="15" fillId="0" borderId="0" xfId="0" applyFont="1" applyAlignment="1">
      <alignment wrapText="1"/>
    </xf>
    <xf numFmtId="0" fontId="7" fillId="0" borderId="1" xfId="0" applyFont="1" applyBorder="1" applyAlignment="1">
      <alignment wrapText="1"/>
    </xf>
    <xf numFmtId="0" fontId="7" fillId="0" borderId="2" xfId="0" applyFont="1" applyBorder="1"/>
    <xf numFmtId="0" fontId="7" fillId="0" borderId="2" xfId="0" applyFont="1" applyBorder="1" applyAlignment="1">
      <alignment horizontal="center" vertical="center"/>
    </xf>
    <xf numFmtId="0" fontId="16" fillId="0" borderId="0" xfId="0" applyFont="1"/>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6" fillId="0" borderId="3" xfId="0" applyFont="1" applyBorder="1"/>
    <xf numFmtId="0" fontId="16" fillId="0" borderId="4" xfId="0" applyFont="1" applyBorder="1"/>
    <xf numFmtId="0" fontId="16" fillId="0" borderId="5" xfId="0" applyFont="1" applyBorder="1"/>
    <xf numFmtId="0" fontId="16" fillId="0" borderId="6" xfId="0" applyFont="1" applyBorder="1" applyAlignment="1">
      <alignment horizontal="center" vertical="center"/>
    </xf>
    <xf numFmtId="0" fontId="16" fillId="0" borderId="3" xfId="0" applyFont="1" applyBorder="1" applyAlignment="1">
      <alignment wrapText="1"/>
    </xf>
    <xf numFmtId="0" fontId="16" fillId="0" borderId="6" xfId="0" applyFont="1" applyBorder="1"/>
    <xf numFmtId="0" fontId="7" fillId="0" borderId="0" xfId="0" applyFont="1" applyFill="1" applyBorder="1"/>
    <xf numFmtId="0" fontId="11" fillId="0" borderId="0" xfId="0" applyFont="1" applyAlignment="1">
      <alignment wrapText="1"/>
    </xf>
    <xf numFmtId="165" fontId="13" fillId="0" borderId="0" xfId="0" applyNumberFormat="1" applyFont="1"/>
    <xf numFmtId="0" fontId="13" fillId="0" borderId="7" xfId="0" applyFont="1" applyBorder="1" applyAlignment="1">
      <alignment wrapText="1"/>
    </xf>
    <xf numFmtId="0" fontId="13" fillId="0" borderId="0" xfId="0" applyFont="1" applyAlignment="1">
      <alignment wrapText="1"/>
    </xf>
    <xf numFmtId="0" fontId="8" fillId="0" borderId="0" xfId="0" applyFont="1" applyAlignment="1">
      <alignment vertical="center"/>
    </xf>
    <xf numFmtId="0" fontId="11" fillId="0" borderId="0" xfId="0" applyFont="1" applyAlignment="1">
      <alignment vertical="center"/>
    </xf>
    <xf numFmtId="0" fontId="18" fillId="0" borderId="0" xfId="0" applyFont="1"/>
    <xf numFmtId="0" fontId="19" fillId="0" borderId="1" xfId="0" applyFont="1" applyBorder="1"/>
    <xf numFmtId="0" fontId="10" fillId="0" borderId="0" xfId="0" applyFont="1"/>
    <xf numFmtId="0" fontId="8" fillId="0" borderId="1" xfId="0" applyFont="1" applyBorder="1"/>
    <xf numFmtId="0" fontId="20" fillId="0" borderId="1" xfId="0" applyFont="1" applyBorder="1"/>
    <xf numFmtId="0" fontId="0" fillId="0" borderId="0" xfId="0" applyAlignment="1">
      <alignment wrapText="1"/>
    </xf>
    <xf numFmtId="166" fontId="0" fillId="0" borderId="0" xfId="0" applyNumberFormat="1"/>
    <xf numFmtId="0" fontId="10" fillId="0" borderId="1" xfId="0" applyFont="1" applyBorder="1" applyAlignment="1">
      <alignment horizontal="center" vertical="center" wrapText="1"/>
    </xf>
    <xf numFmtId="0" fontId="10" fillId="0" borderId="8" xfId="0" applyFont="1" applyBorder="1" applyAlignment="1">
      <alignment horizontal="center"/>
    </xf>
    <xf numFmtId="0" fontId="11" fillId="0" borderId="1" xfId="0" applyFont="1" applyBorder="1"/>
    <xf numFmtId="0" fontId="21" fillId="0" borderId="1" xfId="0" applyFont="1" applyBorder="1" applyAlignment="1">
      <alignment horizontal="center"/>
    </xf>
    <xf numFmtId="0" fontId="21" fillId="0" borderId="1" xfId="0" applyFont="1" applyBorder="1"/>
    <xf numFmtId="0" fontId="21" fillId="0" borderId="0" xfId="0" applyFont="1"/>
    <xf numFmtId="0" fontId="12" fillId="0" borderId="4" xfId="0" applyFont="1" applyBorder="1"/>
    <xf numFmtId="0" fontId="22" fillId="0" borderId="4" xfId="0" applyFont="1" applyBorder="1"/>
    <xf numFmtId="0" fontId="22" fillId="0" borderId="3" xfId="0" applyFont="1" applyBorder="1"/>
    <xf numFmtId="0" fontId="13" fillId="0" borderId="1" xfId="0" applyFont="1" applyBorder="1" applyAlignment="1">
      <alignment horizontal="left"/>
    </xf>
    <xf numFmtId="0" fontId="7" fillId="0" borderId="0" xfId="0" applyFont="1" applyAlignment="1">
      <alignment horizontal="left"/>
    </xf>
    <xf numFmtId="0" fontId="0" fillId="0" borderId="0" xfId="0" applyAlignment="1">
      <alignment horizontal="left"/>
    </xf>
    <xf numFmtId="1" fontId="8" fillId="0" borderId="0" xfId="0" applyNumberFormat="1" applyFont="1"/>
    <xf numFmtId="0" fontId="7" fillId="0" borderId="8" xfId="0" applyFont="1" applyBorder="1"/>
    <xf numFmtId="0" fontId="10" fillId="0" borderId="9" xfId="0" applyFont="1" applyBorder="1" applyAlignment="1">
      <alignment horizontal="center" vertical="center" wrapText="1"/>
    </xf>
    <xf numFmtId="0" fontId="23" fillId="0" borderId="0" xfId="0" applyFont="1"/>
    <xf numFmtId="0" fontId="17" fillId="0" borderId="0" xfId="0" applyFont="1"/>
    <xf numFmtId="0" fontId="19" fillId="0" borderId="0" xfId="0" applyFont="1"/>
    <xf numFmtId="9" fontId="19" fillId="0" borderId="1" xfId="0" applyNumberFormat="1" applyFont="1" applyBorder="1"/>
    <xf numFmtId="1" fontId="19" fillId="0" borderId="1" xfId="0" applyNumberFormat="1" applyFont="1" applyBorder="1"/>
    <xf numFmtId="9" fontId="11" fillId="0" borderId="1" xfId="0" applyNumberFormat="1" applyFont="1" applyBorder="1"/>
    <xf numFmtId="1" fontId="11" fillId="0" borderId="1" xfId="0" applyNumberFormat="1" applyFont="1" applyBorder="1"/>
    <xf numFmtId="0" fontId="24" fillId="0" borderId="1" xfId="0" applyFont="1" applyBorder="1" applyAlignment="1">
      <alignment horizontal="center"/>
    </xf>
    <xf numFmtId="0" fontId="13" fillId="0" borderId="8" xfId="0" applyFont="1" applyBorder="1"/>
    <xf numFmtId="1" fontId="16" fillId="0" borderId="1" xfId="0" applyNumberFormat="1" applyFont="1" applyBorder="1"/>
    <xf numFmtId="0" fontId="11" fillId="0" borderId="1" xfId="0" applyFont="1" applyBorder="1" applyAlignment="1">
      <alignment horizontal="center" vertical="center" wrapText="1"/>
    </xf>
    <xf numFmtId="0" fontId="0" fillId="0" borderId="0" xfId="0" applyBorder="1"/>
    <xf numFmtId="0" fontId="15" fillId="0" borderId="0" xfId="0" applyFont="1" applyBorder="1"/>
    <xf numFmtId="164" fontId="13" fillId="0" borderId="0" xfId="0" applyNumberFormat="1" applyFont="1" applyBorder="1" applyAlignment="1">
      <alignment horizontal="center" vertical="center"/>
    </xf>
    <xf numFmtId="0" fontId="13" fillId="0" borderId="1" xfId="0" applyFont="1" applyBorder="1" applyAlignment="1">
      <alignment wrapText="1"/>
    </xf>
    <xf numFmtId="0" fontId="25" fillId="0" borderId="0" xfId="0" applyFont="1"/>
    <xf numFmtId="0" fontId="21" fillId="0" borderId="10" xfId="0" applyFont="1" applyBorder="1" applyAlignment="1">
      <alignment horizontal="center"/>
    </xf>
    <xf numFmtId="0" fontId="21" fillId="0" borderId="1" xfId="0" applyFont="1" applyBorder="1" applyAlignment="1">
      <alignment wrapText="1"/>
    </xf>
    <xf numFmtId="3" fontId="13" fillId="0" borderId="1" xfId="0" applyNumberFormat="1" applyFont="1" applyBorder="1"/>
    <xf numFmtId="3" fontId="22" fillId="0" borderId="1" xfId="0" applyNumberFormat="1" applyFont="1" applyBorder="1"/>
    <xf numFmtId="0" fontId="26" fillId="0" borderId="0" xfId="0" applyFont="1"/>
    <xf numFmtId="0" fontId="27" fillId="0" borderId="1" xfId="0" applyFont="1" applyBorder="1" applyAlignment="1">
      <alignment wrapText="1"/>
    </xf>
    <xf numFmtId="3" fontId="27" fillId="0" borderId="1" xfId="0" applyNumberFormat="1" applyFont="1" applyBorder="1"/>
    <xf numFmtId="0" fontId="21" fillId="0" borderId="0" xfId="0" applyFont="1" applyAlignment="1">
      <alignment horizontal="center"/>
    </xf>
    <xf numFmtId="0" fontId="26" fillId="0" borderId="1" xfId="0" applyFont="1" applyBorder="1" applyAlignment="1">
      <alignment wrapText="1"/>
    </xf>
    <xf numFmtId="3" fontId="26" fillId="0" borderId="1" xfId="0" applyNumberFormat="1" applyFont="1" applyBorder="1"/>
    <xf numFmtId="0" fontId="26" fillId="0" borderId="1" xfId="0" applyFont="1" applyBorder="1"/>
    <xf numFmtId="3" fontId="27" fillId="0" borderId="1" xfId="0" applyNumberFormat="1" applyFont="1" applyBorder="1" applyAlignment="1">
      <alignment horizontal="center"/>
    </xf>
    <xf numFmtId="167" fontId="13" fillId="2" borderId="1" xfId="0" applyNumberFormat="1" applyFont="1" applyFill="1" applyBorder="1" applyAlignment="1">
      <alignment horizontal="center" vertical="center"/>
    </xf>
    <xf numFmtId="167" fontId="13" fillId="2" borderId="1" xfId="0" applyNumberFormat="1" applyFont="1" applyFill="1" applyBorder="1" applyAlignment="1">
      <alignment horizontal="center"/>
    </xf>
    <xf numFmtId="167" fontId="11" fillId="2" borderId="1" xfId="0" applyNumberFormat="1" applyFont="1" applyFill="1" applyBorder="1" applyAlignment="1">
      <alignment horizontal="center"/>
    </xf>
    <xf numFmtId="167" fontId="11" fillId="2" borderId="1" xfId="0" applyNumberFormat="1" applyFont="1" applyFill="1" applyBorder="1" applyAlignment="1">
      <alignment horizontal="center" vertical="center"/>
    </xf>
    <xf numFmtId="3" fontId="8" fillId="0" borderId="0" xfId="0" applyNumberFormat="1" applyFont="1"/>
    <xf numFmtId="3" fontId="7" fillId="0" borderId="1" xfId="0" applyNumberFormat="1" applyFont="1" applyBorder="1"/>
    <xf numFmtId="0" fontId="28" fillId="0" borderId="0" xfId="0" applyFont="1"/>
    <xf numFmtId="0" fontId="18" fillId="0" borderId="0" xfId="0" applyFont="1" applyAlignment="1">
      <alignment wrapText="1"/>
    </xf>
    <xf numFmtId="0" fontId="10" fillId="0" borderId="0" xfId="0" applyFont="1" applyAlignment="1">
      <alignment wrapText="1"/>
    </xf>
    <xf numFmtId="0" fontId="29" fillId="0" borderId="2" xfId="0" applyFont="1" applyBorder="1" applyAlignment="1">
      <alignment horizontal="center"/>
    </xf>
    <xf numFmtId="0" fontId="29" fillId="0" borderId="11" xfId="0" applyFont="1" applyBorder="1" applyAlignment="1">
      <alignment horizontal="center"/>
    </xf>
    <xf numFmtId="0" fontId="29" fillId="0" borderId="8" xfId="0" applyFont="1" applyBorder="1" applyAlignment="1">
      <alignment horizontal="center"/>
    </xf>
    <xf numFmtId="165" fontId="15" fillId="0" borderId="0" xfId="0" applyNumberFormat="1" applyFont="1" applyAlignment="1">
      <alignment wrapText="1"/>
    </xf>
    <xf numFmtId="166" fontId="7" fillId="0" borderId="2" xfId="0" applyNumberFormat="1" applyFont="1" applyBorder="1" applyAlignment="1">
      <alignment horizontal="center"/>
    </xf>
    <xf numFmtId="166" fontId="7" fillId="0" borderId="8" xfId="0" applyNumberFormat="1" applyFont="1" applyBorder="1" applyAlignment="1">
      <alignment horizontal="center"/>
    </xf>
    <xf numFmtId="165" fontId="7" fillId="0" borderId="2" xfId="0" applyNumberFormat="1" applyFont="1" applyFill="1" applyBorder="1" applyAlignment="1">
      <alignment horizontal="center"/>
    </xf>
    <xf numFmtId="0" fontId="7" fillId="0" borderId="8" xfId="0" applyFont="1" applyFill="1" applyBorder="1" applyAlignment="1">
      <alignment horizontal="center"/>
    </xf>
    <xf numFmtId="0" fontId="21" fillId="0" borderId="5" xfId="0" applyFont="1" applyBorder="1" applyAlignment="1">
      <alignment horizontal="left" vertical="top" wrapText="1"/>
    </xf>
    <xf numFmtId="165" fontId="7" fillId="0" borderId="2" xfId="0" applyNumberFormat="1" applyFont="1" applyBorder="1" applyAlignment="1">
      <alignment horizontal="center"/>
    </xf>
    <xf numFmtId="165" fontId="7" fillId="0" borderId="8" xfId="0" applyNumberFormat="1" applyFont="1" applyBorder="1" applyAlignment="1">
      <alignment horizontal="center"/>
    </xf>
    <xf numFmtId="0" fontId="10" fillId="0" borderId="2" xfId="0" applyFont="1" applyBorder="1" applyAlignment="1">
      <alignment horizontal="center"/>
    </xf>
    <xf numFmtId="0" fontId="10" fillId="0" borderId="11" xfId="0" applyFont="1" applyBorder="1" applyAlignment="1">
      <alignment horizontal="center"/>
    </xf>
    <xf numFmtId="0" fontId="10" fillId="0" borderId="8" xfId="0" applyFont="1" applyBorder="1" applyAlignment="1">
      <alignment horizontal="center"/>
    </xf>
    <xf numFmtId="0" fontId="10" fillId="0" borderId="1" xfId="0" applyFont="1" applyBorder="1" applyAlignment="1">
      <alignment horizontal="center" vertical="center" wrapText="1"/>
    </xf>
    <xf numFmtId="0" fontId="0" fillId="0" borderId="0" xfId="0" applyAlignment="1">
      <alignment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166" fontId="7" fillId="0" borderId="1" xfId="0" applyNumberFormat="1" applyFont="1" applyBorder="1" applyAlignment="1">
      <alignment horizontal="center"/>
    </xf>
    <xf numFmtId="165" fontId="16" fillId="0" borderId="2" xfId="0" applyNumberFormat="1" applyFont="1" applyBorder="1" applyAlignment="1">
      <alignment horizontal="center"/>
    </xf>
    <xf numFmtId="165" fontId="16" fillId="0" borderId="12" xfId="0" applyNumberFormat="1" applyFont="1" applyBorder="1" applyAlignment="1">
      <alignment horizontal="center"/>
    </xf>
    <xf numFmtId="166" fontId="16" fillId="0" borderId="13" xfId="0" applyNumberFormat="1" applyFont="1" applyBorder="1" applyAlignment="1">
      <alignment horizontal="center"/>
    </xf>
    <xf numFmtId="166" fontId="16" fillId="0" borderId="12" xfId="0" applyNumberFormat="1" applyFont="1" applyBorder="1" applyAlignment="1">
      <alignment horizontal="center"/>
    </xf>
    <xf numFmtId="0" fontId="17" fillId="0" borderId="2"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1" fillId="0" borderId="7" xfId="0" applyFont="1" applyBorder="1" applyAlignment="1">
      <alignment wrapText="1"/>
    </xf>
    <xf numFmtId="0" fontId="11" fillId="0" borderId="0" xfId="0" applyFont="1" applyAlignment="1">
      <alignment wrapText="1"/>
    </xf>
    <xf numFmtId="0" fontId="7" fillId="0" borderId="0" xfId="0" applyFont="1" applyAlignment="1">
      <alignment vertical="top" wrapText="1"/>
    </xf>
    <xf numFmtId="0" fontId="10" fillId="0" borderId="6" xfId="0" applyFont="1" applyBorder="1" applyAlignment="1">
      <alignment horizontal="center"/>
    </xf>
    <xf numFmtId="0" fontId="10" fillId="0" borderId="5" xfId="0" applyFont="1" applyBorder="1" applyAlignment="1">
      <alignment horizontal="center"/>
    </xf>
    <xf numFmtId="0" fontId="13" fillId="0" borderId="7" xfId="0" applyFont="1" applyBorder="1" applyAlignment="1">
      <alignment horizontal="center" wrapText="1"/>
    </xf>
    <xf numFmtId="0" fontId="13" fillId="0" borderId="0" xfId="0" applyFont="1" applyAlignment="1">
      <alignment horizontal="center" wrapText="1"/>
    </xf>
    <xf numFmtId="0" fontId="18" fillId="0" borderId="0" xfId="0" applyFont="1" applyAlignment="1">
      <alignment wrapText="1"/>
    </xf>
    <xf numFmtId="0" fontId="28" fillId="0" borderId="0" xfId="0" applyFont="1"/>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Ohio BoSCoC: Homeless Numbers Over Time</a:t>
            </a:r>
          </a:p>
        </c:rich>
      </c:tx>
      <c:overlay val="0"/>
      <c:spPr>
        <a:noFill/>
        <a:ln w="25400">
          <a:noFill/>
        </a:ln>
      </c:spPr>
    </c:title>
    <c:autoTitleDeleted val="0"/>
    <c:plotArea>
      <c:layout/>
      <c:lineChart>
        <c:grouping val="standard"/>
        <c:varyColors val="0"/>
        <c:ser>
          <c:idx val="0"/>
          <c:order val="0"/>
          <c:tx>
            <c:strRef>
              <c:f>'PITHIC Analysis Over Time'!$A$5</c:f>
              <c:strCache>
                <c:ptCount val="1"/>
                <c:pt idx="0">
                  <c:v>Total Homeless</c:v>
                </c:pt>
              </c:strCache>
            </c:strRef>
          </c:tx>
          <c:spPr>
            <a:ln w="25400">
              <a:solidFill>
                <a:srgbClr val="666699"/>
              </a:solidFill>
              <a:prstDash val="solid"/>
            </a:ln>
          </c:spPr>
          <c:marker>
            <c:symbol val="none"/>
          </c:marker>
          <c:cat>
            <c:numRef>
              <c:f>'PITHIC Analysis Over Time'!$B$4:$K$4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'PITHIC Analysis Over Time'!$B$5:$K$5</c:f>
              <c:numCache>
                <c:formatCode>#,##0</c:formatCode>
                <c:ptCount val="10"/>
                <c:pt idx="0">
                  <c:v>4770</c:v>
                </c:pt>
                <c:pt idx="1">
                  <c:v>4555</c:v>
                </c:pt>
                <c:pt idx="2">
                  <c:v>4431</c:v>
                </c:pt>
                <c:pt idx="3">
                  <c:v>5121</c:v>
                </c:pt>
                <c:pt idx="4">
                  <c:v>3830</c:v>
                </c:pt>
                <c:pt idx="5">
                  <c:v>3806</c:v>
                </c:pt>
                <c:pt idx="6">
                  <c:v>3320</c:v>
                </c:pt>
                <c:pt idx="7">
                  <c:v>3032</c:v>
                </c:pt>
                <c:pt idx="8">
                  <c:v>3309</c:v>
                </c:pt>
                <c:pt idx="9">
                  <c:v>3133</c:v>
                </c:pt>
              </c:numCache>
            </c:numRef>
          </c:val>
          <c:smooth val="0"/>
          <c:extLst>
            <c:ext xmlns:c16="http://schemas.microsoft.com/office/drawing/2014/chart" uri="{C3380CC4-5D6E-409C-BE32-E72D297353CC}">
              <c16:uniqueId val="{00000000-C513-934B-8E0E-9DC7FF292F31}"/>
            </c:ext>
          </c:extLst>
        </c:ser>
        <c:ser>
          <c:idx val="2"/>
          <c:order val="1"/>
          <c:tx>
            <c:strRef>
              <c:f>'PITHIC Analysis Over Time'!$A$6</c:f>
              <c:strCache>
                <c:ptCount val="1"/>
              </c:strCache>
            </c:strRef>
          </c:tx>
          <c:spPr>
            <a:ln w="25400">
              <a:solidFill>
                <a:srgbClr val="A2BD90"/>
              </a:solidFill>
              <a:prstDash val="solid"/>
            </a:ln>
          </c:spPr>
          <c:marker>
            <c:symbol val="none"/>
          </c:marker>
          <c:cat>
            <c:numRef>
              <c:f>'PITHIC Analysis Over Time'!$B$4:$K$4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'PITHIC Analysis Over Time'!$B$6:$K$6</c:f>
              <c:numCache>
                <c:formatCode>#,##0</c:formatCode>
                <c:ptCount val="10"/>
              </c:numCache>
            </c:numRef>
          </c:val>
          <c:smooth val="0"/>
          <c:extLst>
            <c:ext xmlns:c16="http://schemas.microsoft.com/office/drawing/2014/chart" uri="{C3380CC4-5D6E-409C-BE32-E72D297353CC}">
              <c16:uniqueId val="{00000001-C513-934B-8E0E-9DC7FF292F31}"/>
            </c:ext>
          </c:extLst>
        </c:ser>
        <c:ser>
          <c:idx val="4"/>
          <c:order val="2"/>
          <c:tx>
            <c:strRef>
              <c:f>'PITHIC Analysis Over Time'!$A$7</c:f>
              <c:strCache>
                <c:ptCount val="1"/>
                <c:pt idx="0">
                  <c:v>Unsheltered Homeless</c:v>
                </c:pt>
              </c:strCache>
            </c:strRef>
          </c:tx>
          <c:spPr>
            <a:ln w="25400">
              <a:solidFill>
                <a:srgbClr val="33CCCC"/>
              </a:solidFill>
              <a:prstDash val="solid"/>
            </a:ln>
          </c:spPr>
          <c:marker>
            <c:symbol val="none"/>
          </c:marker>
          <c:cat>
            <c:numRef>
              <c:f>'PITHIC Analysis Over Time'!$B$4:$K$4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'PITHIC Analysis Over Time'!$B$7:$K$7</c:f>
              <c:numCache>
                <c:formatCode>#,##0</c:formatCode>
                <c:ptCount val="10"/>
                <c:pt idx="0">
                  <c:v>1012</c:v>
                </c:pt>
                <c:pt idx="1">
                  <c:v>1093</c:v>
                </c:pt>
                <c:pt idx="2">
                  <c:v>897</c:v>
                </c:pt>
                <c:pt idx="3">
                  <c:v>936</c:v>
                </c:pt>
                <c:pt idx="4">
                  <c:v>665</c:v>
                </c:pt>
                <c:pt idx="5">
                  <c:v>559</c:v>
                </c:pt>
                <c:pt idx="6">
                  <c:v>466</c:v>
                </c:pt>
                <c:pt idx="7">
                  <c:v>445</c:v>
                </c:pt>
                <c:pt idx="8">
                  <c:v>623</c:v>
                </c:pt>
                <c:pt idx="9">
                  <c:v>633</c:v>
                </c:pt>
              </c:numCache>
            </c:numRef>
          </c:val>
          <c:smooth val="0"/>
          <c:extLst>
            <c:ext xmlns:c16="http://schemas.microsoft.com/office/drawing/2014/chart" uri="{C3380CC4-5D6E-409C-BE32-E72D297353CC}">
              <c16:uniqueId val="{00000002-C513-934B-8E0E-9DC7FF292F31}"/>
            </c:ext>
          </c:extLst>
        </c:ser>
        <c:ser>
          <c:idx val="6"/>
          <c:order val="3"/>
          <c:tx>
            <c:strRef>
              <c:f>'PITHIC Analysis Over Time'!$A$8</c:f>
              <c:strCache>
                <c:ptCount val="1"/>
              </c:strCache>
            </c:strRef>
          </c:tx>
          <c:spPr>
            <a:ln w="25400">
              <a:solidFill>
                <a:srgbClr val="333399"/>
              </a:solidFill>
              <a:prstDash val="solid"/>
            </a:ln>
          </c:spPr>
          <c:marker>
            <c:symbol val="none"/>
          </c:marker>
          <c:cat>
            <c:numRef>
              <c:f>'PITHIC Analysis Over Time'!$B$4:$K$4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'PITHIC Analysis Over Time'!$B$8:$K$8</c:f>
              <c:numCache>
                <c:formatCode>#,##0</c:formatCode>
                <c:ptCount val="10"/>
              </c:numCache>
            </c:numRef>
          </c:val>
          <c:smooth val="0"/>
          <c:extLst>
            <c:ext xmlns:c16="http://schemas.microsoft.com/office/drawing/2014/chart" uri="{C3380CC4-5D6E-409C-BE32-E72D297353CC}">
              <c16:uniqueId val="{00000003-C513-934B-8E0E-9DC7FF292F31}"/>
            </c:ext>
          </c:extLst>
        </c:ser>
        <c:ser>
          <c:idx val="8"/>
          <c:order val="4"/>
          <c:tx>
            <c:strRef>
              <c:f>'PITHIC Analysis Over Time'!$A$9</c:f>
              <c:strCache>
                <c:ptCount val="1"/>
                <c:pt idx="0">
                  <c:v>Persons in Families</c:v>
                </c:pt>
              </c:strCache>
            </c:strRef>
          </c:tx>
          <c:spPr>
            <a:ln w="25400">
              <a:solidFill>
                <a:srgbClr val="90713A"/>
              </a:solidFill>
              <a:prstDash val="solid"/>
            </a:ln>
          </c:spPr>
          <c:marker>
            <c:symbol val="none"/>
          </c:marker>
          <c:cat>
            <c:numRef>
              <c:f>'PITHIC Analysis Over Time'!$B$4:$K$4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'PITHIC Analysis Over Time'!$B$9:$K$9</c:f>
              <c:numCache>
                <c:formatCode>#,##0</c:formatCode>
                <c:ptCount val="10"/>
                <c:pt idx="0">
                  <c:v>2446</c:v>
                </c:pt>
                <c:pt idx="1">
                  <c:v>2511</c:v>
                </c:pt>
                <c:pt idx="2">
                  <c:v>2423</c:v>
                </c:pt>
                <c:pt idx="3">
                  <c:v>2984</c:v>
                </c:pt>
                <c:pt idx="4">
                  <c:v>1807</c:v>
                </c:pt>
                <c:pt idx="5">
                  <c:v>1652</c:v>
                </c:pt>
                <c:pt idx="6">
                  <c:v>1414</c:v>
                </c:pt>
                <c:pt idx="7">
                  <c:v>1357</c:v>
                </c:pt>
                <c:pt idx="8">
                  <c:v>1530</c:v>
                </c:pt>
                <c:pt idx="9">
                  <c:v>1324</c:v>
                </c:pt>
              </c:numCache>
            </c:numRef>
          </c:val>
          <c:smooth val="0"/>
          <c:extLst>
            <c:ext xmlns:c16="http://schemas.microsoft.com/office/drawing/2014/chart" uri="{C3380CC4-5D6E-409C-BE32-E72D297353CC}">
              <c16:uniqueId val="{00000004-C513-934B-8E0E-9DC7FF292F31}"/>
            </c:ext>
          </c:extLst>
        </c:ser>
        <c:ser>
          <c:idx val="10"/>
          <c:order val="5"/>
          <c:tx>
            <c:strRef>
              <c:f>'PITHIC Analysis Over Time'!$A$10</c:f>
              <c:strCache>
                <c:ptCount val="1"/>
              </c:strCache>
            </c:strRef>
          </c:tx>
          <c:spPr>
            <a:ln w="25400">
              <a:solidFill>
                <a:srgbClr val="008080"/>
              </a:solidFill>
              <a:prstDash val="solid"/>
            </a:ln>
          </c:spPr>
          <c:marker>
            <c:symbol val="none"/>
          </c:marker>
          <c:cat>
            <c:numRef>
              <c:f>'PITHIC Analysis Over Time'!$B$4:$K$4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'PITHIC Analysis Over Time'!$B$10:$K$10</c:f>
              <c:numCache>
                <c:formatCode>#,##0</c:formatCode>
                <c:ptCount val="10"/>
              </c:numCache>
            </c:numRef>
          </c:val>
          <c:smooth val="0"/>
          <c:extLst>
            <c:ext xmlns:c16="http://schemas.microsoft.com/office/drawing/2014/chart" uri="{C3380CC4-5D6E-409C-BE32-E72D297353CC}">
              <c16:uniqueId val="{00000005-C513-934B-8E0E-9DC7FF292F31}"/>
            </c:ext>
          </c:extLst>
        </c:ser>
        <c:ser>
          <c:idx val="1"/>
          <c:order val="6"/>
          <c:tx>
            <c:strRef>
              <c:f>'PITHIC Analysis Over Time'!$A$11</c:f>
              <c:strCache>
                <c:ptCount val="1"/>
                <c:pt idx="0">
                  <c:v>Chronic</c:v>
                </c:pt>
              </c:strCache>
            </c:strRef>
          </c:tx>
          <c:marker>
            <c:symbol val="none"/>
          </c:marker>
          <c:cat>
            <c:numRef>
              <c:f>'PITHIC Analysis Over Time'!$B$4:$K$4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'PITHIC Analysis Over Time'!$B$11:$K$11</c:f>
              <c:numCache>
                <c:formatCode>#,##0</c:formatCode>
                <c:ptCount val="10"/>
                <c:pt idx="0">
                  <c:v>537</c:v>
                </c:pt>
                <c:pt idx="1">
                  <c:v>429</c:v>
                </c:pt>
                <c:pt idx="2">
                  <c:v>492</c:v>
                </c:pt>
                <c:pt idx="3">
                  <c:v>530</c:v>
                </c:pt>
                <c:pt idx="4">
                  <c:v>330</c:v>
                </c:pt>
                <c:pt idx="5">
                  <c:v>283</c:v>
                </c:pt>
                <c:pt idx="6">
                  <c:v>297</c:v>
                </c:pt>
                <c:pt idx="7">
                  <c:v>182</c:v>
                </c:pt>
                <c:pt idx="8">
                  <c:v>180</c:v>
                </c:pt>
                <c:pt idx="9">
                  <c:v>225</c:v>
                </c:pt>
              </c:numCache>
            </c:numRef>
          </c:val>
          <c:smooth val="0"/>
          <c:extLst>
            <c:ext xmlns:c16="http://schemas.microsoft.com/office/drawing/2014/chart" uri="{C3380CC4-5D6E-409C-BE32-E72D297353CC}">
              <c16:uniqueId val="{00000000-1948-3045-A179-EBE1169097D0}"/>
            </c:ext>
          </c:extLst>
        </c:ser>
        <c:ser>
          <c:idx val="3"/>
          <c:order val="7"/>
          <c:tx>
            <c:strRef>
              <c:f>'PITHIC Analysis Over Time'!$A$12</c:f>
              <c:strCache>
                <c:ptCount val="1"/>
              </c:strCache>
            </c:strRef>
          </c:tx>
          <c:marker>
            <c:symbol val="none"/>
          </c:marker>
          <c:cat>
            <c:numRef>
              <c:f>'PITHIC Analysis Over Time'!$B$4:$K$4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'PITHIC Analysis Over Time'!$B$12:$K$12</c:f>
              <c:numCache>
                <c:formatCode>#,##0</c:formatCode>
                <c:ptCount val="10"/>
              </c:numCache>
            </c:numRef>
          </c:val>
          <c:smooth val="0"/>
          <c:extLst>
            <c:ext xmlns:c16="http://schemas.microsoft.com/office/drawing/2014/chart" uri="{C3380CC4-5D6E-409C-BE32-E72D297353CC}">
              <c16:uniqueId val="{00000001-1948-3045-A179-EBE1169097D0}"/>
            </c:ext>
          </c:extLst>
        </c:ser>
        <c:ser>
          <c:idx val="5"/>
          <c:order val="8"/>
          <c:tx>
            <c:strRef>
              <c:f>'PITHIC Analysis Over Time'!$A$13</c:f>
              <c:strCache>
                <c:ptCount val="1"/>
                <c:pt idx="0">
                  <c:v>Veterans</c:v>
                </c:pt>
              </c:strCache>
            </c:strRef>
          </c:tx>
          <c:marker>
            <c:symbol val="none"/>
          </c:marker>
          <c:cat>
            <c:numRef>
              <c:f>'PITHIC Analysis Over Time'!$B$4:$K$4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'PITHIC Analysis Over Time'!$B$13:$K$13</c:f>
              <c:numCache>
                <c:formatCode>#,##0</c:formatCode>
                <c:ptCount val="10"/>
                <c:pt idx="0">
                  <c:v>153</c:v>
                </c:pt>
                <c:pt idx="1">
                  <c:v>146</c:v>
                </c:pt>
                <c:pt idx="2">
                  <c:v>200</c:v>
                </c:pt>
                <c:pt idx="3">
                  <c:v>225</c:v>
                </c:pt>
                <c:pt idx="4">
                  <c:v>227</c:v>
                </c:pt>
                <c:pt idx="5">
                  <c:v>210</c:v>
                </c:pt>
                <c:pt idx="6">
                  <c:v>254</c:v>
                </c:pt>
                <c:pt idx="7">
                  <c:v>207</c:v>
                </c:pt>
                <c:pt idx="8">
                  <c:v>160</c:v>
                </c:pt>
                <c:pt idx="9">
                  <c:v>162</c:v>
                </c:pt>
              </c:numCache>
            </c:numRef>
          </c:val>
          <c:smooth val="0"/>
          <c:extLst>
            <c:ext xmlns:c16="http://schemas.microsoft.com/office/drawing/2014/chart" uri="{C3380CC4-5D6E-409C-BE32-E72D297353CC}">
              <c16:uniqueId val="{00000002-1948-3045-A179-EBE1169097D0}"/>
            </c:ext>
          </c:extLst>
        </c:ser>
        <c:ser>
          <c:idx val="7"/>
          <c:order val="9"/>
          <c:tx>
            <c:strRef>
              <c:f>'PITHIC Analysis Over Time'!$A$14</c:f>
              <c:strCache>
                <c:ptCount val="1"/>
              </c:strCache>
            </c:strRef>
          </c:tx>
          <c:marker>
            <c:symbol val="none"/>
          </c:marker>
          <c:cat>
            <c:numRef>
              <c:f>'PITHIC Analysis Over Time'!$B$4:$K$4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'PITHIC Analysis Over Time'!$B$14:$K$14</c:f>
              <c:numCache>
                <c:formatCode>#,##0</c:formatCode>
                <c:ptCount val="10"/>
              </c:numCache>
            </c:numRef>
          </c:val>
          <c:smooth val="0"/>
          <c:extLst>
            <c:ext xmlns:c16="http://schemas.microsoft.com/office/drawing/2014/chart" uri="{C3380CC4-5D6E-409C-BE32-E72D297353CC}">
              <c16:uniqueId val="{00000003-1948-3045-A179-EBE1169097D0}"/>
            </c:ext>
          </c:extLst>
        </c:ser>
        <c:ser>
          <c:idx val="9"/>
          <c:order val="10"/>
          <c:tx>
            <c:strRef>
              <c:f>'PITHIC Analysis Over Time'!$A$15</c:f>
              <c:strCache>
                <c:ptCount val="1"/>
                <c:pt idx="0">
                  <c:v>Youth</c:v>
                </c:pt>
              </c:strCache>
            </c:strRef>
          </c:tx>
          <c:marker>
            <c:symbol val="none"/>
          </c:marker>
          <c:cat>
            <c:numRef>
              <c:f>'PITHIC Analysis Over Time'!$B$4:$K$4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'PITHIC Analysis Over Time'!$B$15:$K$15</c:f>
              <c:numCache>
                <c:formatCode>#,##0</c:formatCode>
                <c:ptCount val="10"/>
                <c:pt idx="3">
                  <c:v>0</c:v>
                </c:pt>
                <c:pt idx="4">
                  <c:v>290</c:v>
                </c:pt>
                <c:pt idx="5">
                  <c:v>320</c:v>
                </c:pt>
                <c:pt idx="6">
                  <c:v>168</c:v>
                </c:pt>
                <c:pt idx="7">
                  <c:v>204</c:v>
                </c:pt>
                <c:pt idx="8">
                  <c:v>201</c:v>
                </c:pt>
                <c:pt idx="9">
                  <c:v>184</c:v>
                </c:pt>
              </c:numCache>
            </c:numRef>
          </c:val>
          <c:smooth val="0"/>
          <c:extLst>
            <c:ext xmlns:c16="http://schemas.microsoft.com/office/drawing/2014/chart" uri="{C3380CC4-5D6E-409C-BE32-E72D297353CC}">
              <c16:uniqueId val="{00000004-1948-3045-A179-EBE1169097D0}"/>
            </c:ext>
          </c:extLst>
        </c:ser>
        <c:dLbls>
          <c:showLegendKey val="0"/>
          <c:showVal val="0"/>
          <c:showCatName val="0"/>
          <c:showSerName val="0"/>
          <c:showPercent val="0"/>
          <c:showBubbleSize val="0"/>
        </c:dLbls>
        <c:smooth val="0"/>
        <c:axId val="995933887"/>
        <c:axId val="1"/>
      </c:lineChart>
      <c:catAx>
        <c:axId val="995933887"/>
        <c:scaling>
          <c:orientation val="minMax"/>
        </c:scaling>
        <c:delete val="0"/>
        <c:axPos val="b"/>
        <c:numFmt formatCode="General" sourceLinked="1"/>
        <c:majorTickMark val="none"/>
        <c:minorTickMark val="none"/>
        <c:tickLblPos val="nextTo"/>
        <c:spPr>
          <a:ln w="3175">
            <a:solidFill>
              <a:srgbClr val="C0C0C0"/>
            </a:solidFill>
            <a:prstDash val="solid"/>
          </a:ln>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C0C0C0"/>
              </a:solidFill>
              <a:prstDash val="solid"/>
            </a:ln>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995933887"/>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rgbClr val="FFFFFF"/>
    </a:solidFill>
    <a:ln w="3175">
      <a:solidFill>
        <a:srgbClr val="C0C0C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3" footer="0.3"/>
    <c:pageSetup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0" i="0" u="none" strike="noStrike" baseline="0">
                <a:solidFill>
                  <a:srgbClr val="333333"/>
                </a:solidFill>
                <a:latin typeface="Calibri" charset="0"/>
                <a:cs typeface="Calibri" charset="0"/>
              </a:rPr>
              <a:t>Ohio BoSCoC: Homeless Program Inventory </a:t>
            </a:r>
          </a:p>
          <a:p>
            <a:pPr>
              <a:defRPr sz="1000" b="0" i="0" u="none" strike="noStrike" baseline="0">
                <a:solidFill>
                  <a:srgbClr val="000000"/>
                </a:solidFill>
                <a:latin typeface="Calibri"/>
                <a:ea typeface="Calibri"/>
                <a:cs typeface="Calibri"/>
              </a:defRPr>
            </a:pPr>
            <a:r>
              <a:rPr lang="en-US" sz="1400" b="0" i="0" u="none" strike="noStrike" baseline="0">
                <a:solidFill>
                  <a:srgbClr val="333333"/>
                </a:solidFill>
                <a:latin typeface="Calibri" charset="0"/>
                <a:cs typeface="Calibri" charset="0"/>
              </a:rPr>
              <a:t>Over Time</a:t>
            </a:r>
          </a:p>
        </c:rich>
      </c:tx>
      <c:overlay val="0"/>
      <c:spPr>
        <a:noFill/>
        <a:ln w="25400">
          <a:noFill/>
        </a:ln>
      </c:spPr>
    </c:title>
    <c:autoTitleDeleted val="0"/>
    <c:plotArea>
      <c:layout/>
      <c:lineChart>
        <c:grouping val="standard"/>
        <c:varyColors val="0"/>
        <c:ser>
          <c:idx val="0"/>
          <c:order val="0"/>
          <c:tx>
            <c:strRef>
              <c:f>'PITHIC Analysis Over Time'!$A$34</c:f>
              <c:strCache>
                <c:ptCount val="1"/>
                <c:pt idx="0">
                  <c:v>Emergency Shelter Beds (yr-rnd and seasonal)</c:v>
                </c:pt>
              </c:strCache>
            </c:strRef>
          </c:tx>
          <c:spPr>
            <a:ln w="25400">
              <a:solidFill>
                <a:srgbClr val="666699"/>
              </a:solidFill>
              <a:prstDash val="solid"/>
            </a:ln>
          </c:spPr>
          <c:marker>
            <c:symbol val="none"/>
          </c:marker>
          <c:cat>
            <c:numRef>
              <c:f>'PITHIC Analysis Over Time'!$B$33:$H$33</c:f>
              <c:numCache>
                <c:formatCode>General</c:formatCode>
                <c:ptCount val="7"/>
                <c:pt idx="0">
                  <c:v>2012</c:v>
                </c:pt>
                <c:pt idx="1">
                  <c:v>2013</c:v>
                </c:pt>
                <c:pt idx="2">
                  <c:v>2014</c:v>
                </c:pt>
                <c:pt idx="3">
                  <c:v>2015</c:v>
                </c:pt>
                <c:pt idx="4">
                  <c:v>2016</c:v>
                </c:pt>
                <c:pt idx="5">
                  <c:v>2017</c:v>
                </c:pt>
                <c:pt idx="6">
                  <c:v>2018</c:v>
                </c:pt>
              </c:numCache>
            </c:numRef>
          </c:cat>
          <c:val>
            <c:numRef>
              <c:f>'PITHIC Analysis Over Time'!$B$34:$H$34</c:f>
              <c:numCache>
                <c:formatCode>#,##0</c:formatCode>
                <c:ptCount val="7"/>
                <c:pt idx="0">
                  <c:v>2174</c:v>
                </c:pt>
                <c:pt idx="1">
                  <c:v>2321</c:v>
                </c:pt>
                <c:pt idx="2">
                  <c:v>2496</c:v>
                </c:pt>
                <c:pt idx="3">
                  <c:v>2314</c:v>
                </c:pt>
                <c:pt idx="4">
                  <c:v>2257</c:v>
                </c:pt>
                <c:pt idx="5">
                  <c:v>2344</c:v>
                </c:pt>
                <c:pt idx="6">
                  <c:v>2389</c:v>
                </c:pt>
              </c:numCache>
            </c:numRef>
          </c:val>
          <c:smooth val="0"/>
          <c:extLst>
            <c:ext xmlns:c16="http://schemas.microsoft.com/office/drawing/2014/chart" uri="{C3380CC4-5D6E-409C-BE32-E72D297353CC}">
              <c16:uniqueId val="{00000000-AB6B-A84E-9616-F645F41B5A03}"/>
            </c:ext>
          </c:extLst>
        </c:ser>
        <c:ser>
          <c:idx val="1"/>
          <c:order val="1"/>
          <c:tx>
            <c:strRef>
              <c:f>'PITHIC Analysis Over Time'!$A$35</c:f>
              <c:strCache>
                <c:ptCount val="1"/>
                <c:pt idx="0">
                  <c:v>Transitional Housing Beds</c:v>
                </c:pt>
              </c:strCache>
            </c:strRef>
          </c:tx>
          <c:spPr>
            <a:ln w="25400">
              <a:solidFill>
                <a:srgbClr val="A2BD90"/>
              </a:solidFill>
              <a:prstDash val="solid"/>
            </a:ln>
          </c:spPr>
          <c:marker>
            <c:symbol val="none"/>
          </c:marker>
          <c:cat>
            <c:numRef>
              <c:f>'PITHIC Analysis Over Time'!$B$33:$H$33</c:f>
              <c:numCache>
                <c:formatCode>General</c:formatCode>
                <c:ptCount val="7"/>
                <c:pt idx="0">
                  <c:v>2012</c:v>
                </c:pt>
                <c:pt idx="1">
                  <c:v>2013</c:v>
                </c:pt>
                <c:pt idx="2">
                  <c:v>2014</c:v>
                </c:pt>
                <c:pt idx="3">
                  <c:v>2015</c:v>
                </c:pt>
                <c:pt idx="4">
                  <c:v>2016</c:v>
                </c:pt>
                <c:pt idx="5">
                  <c:v>2017</c:v>
                </c:pt>
                <c:pt idx="6">
                  <c:v>2018</c:v>
                </c:pt>
              </c:numCache>
            </c:numRef>
          </c:cat>
          <c:val>
            <c:numRef>
              <c:f>'PITHIC Analysis Over Time'!$B$35:$H$35</c:f>
              <c:numCache>
                <c:formatCode>#,##0</c:formatCode>
                <c:ptCount val="7"/>
                <c:pt idx="0">
                  <c:v>2439</c:v>
                </c:pt>
                <c:pt idx="1">
                  <c:v>1967</c:v>
                </c:pt>
                <c:pt idx="2">
                  <c:v>1551</c:v>
                </c:pt>
                <c:pt idx="3">
                  <c:v>1421</c:v>
                </c:pt>
                <c:pt idx="4">
                  <c:v>1188</c:v>
                </c:pt>
                <c:pt idx="5">
                  <c:v>936</c:v>
                </c:pt>
                <c:pt idx="6">
                  <c:v>868</c:v>
                </c:pt>
              </c:numCache>
            </c:numRef>
          </c:val>
          <c:smooth val="0"/>
          <c:extLst>
            <c:ext xmlns:c16="http://schemas.microsoft.com/office/drawing/2014/chart" uri="{C3380CC4-5D6E-409C-BE32-E72D297353CC}">
              <c16:uniqueId val="{00000001-AB6B-A84E-9616-F645F41B5A03}"/>
            </c:ext>
          </c:extLst>
        </c:ser>
        <c:ser>
          <c:idx val="2"/>
          <c:order val="2"/>
          <c:tx>
            <c:strRef>
              <c:f>'PITHIC Analysis Over Time'!$A$36</c:f>
              <c:strCache>
                <c:ptCount val="1"/>
                <c:pt idx="0">
                  <c:v>Rapid Re-housing Beds</c:v>
                </c:pt>
              </c:strCache>
            </c:strRef>
          </c:tx>
          <c:spPr>
            <a:ln w="25400">
              <a:solidFill>
                <a:srgbClr val="33CCCC"/>
              </a:solidFill>
              <a:prstDash val="solid"/>
            </a:ln>
          </c:spPr>
          <c:marker>
            <c:symbol val="none"/>
          </c:marker>
          <c:cat>
            <c:numRef>
              <c:f>'PITHIC Analysis Over Time'!$B$33:$H$33</c:f>
              <c:numCache>
                <c:formatCode>General</c:formatCode>
                <c:ptCount val="7"/>
                <c:pt idx="0">
                  <c:v>2012</c:v>
                </c:pt>
                <c:pt idx="1">
                  <c:v>2013</c:v>
                </c:pt>
                <c:pt idx="2">
                  <c:v>2014</c:v>
                </c:pt>
                <c:pt idx="3">
                  <c:v>2015</c:v>
                </c:pt>
                <c:pt idx="4">
                  <c:v>2016</c:v>
                </c:pt>
                <c:pt idx="5">
                  <c:v>2017</c:v>
                </c:pt>
                <c:pt idx="6">
                  <c:v>2018</c:v>
                </c:pt>
              </c:numCache>
            </c:numRef>
          </c:cat>
          <c:val>
            <c:numRef>
              <c:f>'PITHIC Analysis Over Time'!$B$36:$H$36</c:f>
              <c:numCache>
                <c:formatCode>#,##0</c:formatCode>
                <c:ptCount val="7"/>
                <c:pt idx="2">
                  <c:v>973</c:v>
                </c:pt>
                <c:pt idx="3">
                  <c:v>715</c:v>
                </c:pt>
                <c:pt idx="4">
                  <c:v>1272</c:v>
                </c:pt>
                <c:pt idx="5">
                  <c:v>886</c:v>
                </c:pt>
                <c:pt idx="6">
                  <c:v>1050</c:v>
                </c:pt>
              </c:numCache>
            </c:numRef>
          </c:val>
          <c:smooth val="0"/>
          <c:extLst>
            <c:ext xmlns:c16="http://schemas.microsoft.com/office/drawing/2014/chart" uri="{C3380CC4-5D6E-409C-BE32-E72D297353CC}">
              <c16:uniqueId val="{00000002-AB6B-A84E-9616-F645F41B5A03}"/>
            </c:ext>
          </c:extLst>
        </c:ser>
        <c:ser>
          <c:idx val="3"/>
          <c:order val="3"/>
          <c:tx>
            <c:strRef>
              <c:f>'PITHIC Analysis Over Time'!$A$37</c:f>
              <c:strCache>
                <c:ptCount val="1"/>
                <c:pt idx="0">
                  <c:v>PSH Beds</c:v>
                </c:pt>
              </c:strCache>
            </c:strRef>
          </c:tx>
          <c:spPr>
            <a:ln w="25400">
              <a:solidFill>
                <a:srgbClr val="333399"/>
              </a:solidFill>
              <a:prstDash val="solid"/>
            </a:ln>
          </c:spPr>
          <c:marker>
            <c:symbol val="none"/>
          </c:marker>
          <c:cat>
            <c:numRef>
              <c:f>'PITHIC Analysis Over Time'!$B$33:$H$33</c:f>
              <c:numCache>
                <c:formatCode>General</c:formatCode>
                <c:ptCount val="7"/>
                <c:pt idx="0">
                  <c:v>2012</c:v>
                </c:pt>
                <c:pt idx="1">
                  <c:v>2013</c:v>
                </c:pt>
                <c:pt idx="2">
                  <c:v>2014</c:v>
                </c:pt>
                <c:pt idx="3">
                  <c:v>2015</c:v>
                </c:pt>
                <c:pt idx="4">
                  <c:v>2016</c:v>
                </c:pt>
                <c:pt idx="5">
                  <c:v>2017</c:v>
                </c:pt>
                <c:pt idx="6">
                  <c:v>2018</c:v>
                </c:pt>
              </c:numCache>
            </c:numRef>
          </c:cat>
          <c:val>
            <c:numRef>
              <c:f>'PITHIC Analysis Over Time'!$B$37:$H$37</c:f>
              <c:numCache>
                <c:formatCode>#,##0</c:formatCode>
                <c:ptCount val="7"/>
                <c:pt idx="0">
                  <c:v>1996</c:v>
                </c:pt>
                <c:pt idx="1">
                  <c:v>2224</c:v>
                </c:pt>
                <c:pt idx="2">
                  <c:v>2647</c:v>
                </c:pt>
                <c:pt idx="3">
                  <c:v>3218</c:v>
                </c:pt>
                <c:pt idx="4">
                  <c:v>3493</c:v>
                </c:pt>
                <c:pt idx="5">
                  <c:v>3626</c:v>
                </c:pt>
                <c:pt idx="6">
                  <c:v>3643</c:v>
                </c:pt>
              </c:numCache>
            </c:numRef>
          </c:val>
          <c:smooth val="0"/>
          <c:extLst>
            <c:ext xmlns:c16="http://schemas.microsoft.com/office/drawing/2014/chart" uri="{C3380CC4-5D6E-409C-BE32-E72D297353CC}">
              <c16:uniqueId val="{00000003-AB6B-A84E-9616-F645F41B5A03}"/>
            </c:ext>
          </c:extLst>
        </c:ser>
        <c:dLbls>
          <c:showLegendKey val="0"/>
          <c:showVal val="0"/>
          <c:showCatName val="0"/>
          <c:showSerName val="0"/>
          <c:showPercent val="0"/>
          <c:showBubbleSize val="0"/>
        </c:dLbls>
        <c:smooth val="0"/>
        <c:axId val="996858687"/>
        <c:axId val="1"/>
      </c:lineChart>
      <c:catAx>
        <c:axId val="996858687"/>
        <c:scaling>
          <c:orientation val="minMax"/>
        </c:scaling>
        <c:delete val="0"/>
        <c:axPos val="b"/>
        <c:numFmt formatCode="General" sourceLinked="1"/>
        <c:majorTickMark val="none"/>
        <c:minorTickMark val="none"/>
        <c:tickLblPos val="nextTo"/>
        <c:spPr>
          <a:ln w="3175">
            <a:solidFill>
              <a:srgbClr val="C0C0C0"/>
            </a:solidFill>
            <a:prstDash val="solid"/>
          </a:ln>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C0C0C0"/>
              </a:solidFill>
              <a:prstDash val="solid"/>
            </a:ln>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996858687"/>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rgbClr val="FFFFFF"/>
    </a:solidFill>
    <a:ln w="3175">
      <a:solidFill>
        <a:srgbClr val="C0C0C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3" footer="0.3"/>
    <c:pageSetup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Ohio BoSCoC: Homeless Program Inventory: Units by Household Type (2017)</a:t>
            </a:r>
          </a:p>
        </c:rich>
      </c:tx>
      <c:overlay val="0"/>
      <c:spPr>
        <a:noFill/>
        <a:ln w="25400">
          <a:noFill/>
        </a:ln>
      </c:spPr>
    </c:title>
    <c:autoTitleDeleted val="0"/>
    <c:plotArea>
      <c:layout/>
      <c:barChart>
        <c:barDir val="col"/>
        <c:grouping val="stacked"/>
        <c:varyColors val="0"/>
        <c:ser>
          <c:idx val="0"/>
          <c:order val="0"/>
          <c:tx>
            <c:strRef>
              <c:f>'PITHIC Analysis Over Time'!$A$66</c:f>
              <c:strCache>
                <c:ptCount val="1"/>
                <c:pt idx="0">
                  <c:v>Family Units</c:v>
                </c:pt>
              </c:strCache>
            </c:strRef>
          </c:tx>
          <c:spPr>
            <a:solidFill>
              <a:srgbClr val="4F81BD"/>
            </a:solidFill>
            <a:ln w="25400">
              <a:noFill/>
            </a:ln>
          </c:spPr>
          <c:invertIfNegative val="0"/>
          <c:cat>
            <c:strRef>
              <c:f>'PITHIC Analysis Over Time'!$B$65:$E$65</c:f>
              <c:strCache>
                <c:ptCount val="4"/>
                <c:pt idx="0">
                  <c:v>ES</c:v>
                </c:pt>
                <c:pt idx="1">
                  <c:v>TH</c:v>
                </c:pt>
                <c:pt idx="2">
                  <c:v>RRH </c:v>
                </c:pt>
                <c:pt idx="3">
                  <c:v>PSH</c:v>
                </c:pt>
              </c:strCache>
            </c:strRef>
          </c:cat>
          <c:val>
            <c:numRef>
              <c:f>'PITHIC Analysis Over Time'!$B$66:$E$66</c:f>
              <c:numCache>
                <c:formatCode>#,##0</c:formatCode>
                <c:ptCount val="4"/>
                <c:pt idx="0">
                  <c:v>361</c:v>
                </c:pt>
                <c:pt idx="1">
                  <c:v>225</c:v>
                </c:pt>
                <c:pt idx="2">
                  <c:v>214</c:v>
                </c:pt>
                <c:pt idx="3">
                  <c:v>632</c:v>
                </c:pt>
              </c:numCache>
            </c:numRef>
          </c:val>
          <c:extLst>
            <c:ext xmlns:c16="http://schemas.microsoft.com/office/drawing/2014/chart" uri="{C3380CC4-5D6E-409C-BE32-E72D297353CC}">
              <c16:uniqueId val="{00000000-279A-0649-9E4F-F38F920C9FAA}"/>
            </c:ext>
          </c:extLst>
        </c:ser>
        <c:ser>
          <c:idx val="1"/>
          <c:order val="1"/>
          <c:tx>
            <c:strRef>
              <c:f>'PITHIC Analysis Over Time'!$A$67</c:f>
              <c:strCache>
                <c:ptCount val="1"/>
                <c:pt idx="0">
                  <c:v>Individual Units/beds</c:v>
                </c:pt>
              </c:strCache>
            </c:strRef>
          </c:tx>
          <c:spPr>
            <a:solidFill>
              <a:srgbClr val="9BBB59"/>
            </a:solidFill>
            <a:ln w="25400">
              <a:noFill/>
            </a:ln>
          </c:spPr>
          <c:invertIfNegative val="0"/>
          <c:cat>
            <c:strRef>
              <c:f>'PITHIC Analysis Over Time'!$B$65:$E$65</c:f>
              <c:strCache>
                <c:ptCount val="4"/>
                <c:pt idx="0">
                  <c:v>ES</c:v>
                </c:pt>
                <c:pt idx="1">
                  <c:v>TH</c:v>
                </c:pt>
                <c:pt idx="2">
                  <c:v>RRH </c:v>
                </c:pt>
                <c:pt idx="3">
                  <c:v>PSH</c:v>
                </c:pt>
              </c:strCache>
            </c:strRef>
          </c:cat>
          <c:val>
            <c:numRef>
              <c:f>'PITHIC Analysis Over Time'!$B$67:$E$67</c:f>
              <c:numCache>
                <c:formatCode>#,##0</c:formatCode>
                <c:ptCount val="4"/>
                <c:pt idx="0">
                  <c:v>1108</c:v>
                </c:pt>
                <c:pt idx="1">
                  <c:v>314</c:v>
                </c:pt>
                <c:pt idx="2">
                  <c:v>233</c:v>
                </c:pt>
                <c:pt idx="3">
                  <c:v>1920</c:v>
                </c:pt>
              </c:numCache>
            </c:numRef>
          </c:val>
          <c:extLst>
            <c:ext xmlns:c16="http://schemas.microsoft.com/office/drawing/2014/chart" uri="{C3380CC4-5D6E-409C-BE32-E72D297353CC}">
              <c16:uniqueId val="{00000001-279A-0649-9E4F-F38F920C9FAA}"/>
            </c:ext>
          </c:extLst>
        </c:ser>
        <c:dLbls>
          <c:showLegendKey val="0"/>
          <c:showVal val="0"/>
          <c:showCatName val="0"/>
          <c:showSerName val="0"/>
          <c:showPercent val="0"/>
          <c:showBubbleSize val="0"/>
        </c:dLbls>
        <c:gapWidth val="150"/>
        <c:overlap val="100"/>
        <c:axId val="996900415"/>
        <c:axId val="1"/>
      </c:barChart>
      <c:catAx>
        <c:axId val="996900415"/>
        <c:scaling>
          <c:orientation val="minMax"/>
        </c:scaling>
        <c:delete val="0"/>
        <c:axPos val="b"/>
        <c:numFmt formatCode="General" sourceLinked="1"/>
        <c:majorTickMark val="none"/>
        <c:minorTickMark val="none"/>
        <c:tickLblPos val="nextTo"/>
        <c:spPr>
          <a:ln w="3175">
            <a:solidFill>
              <a:srgbClr val="C0C0C0"/>
            </a:solidFill>
            <a:prstDash val="solid"/>
          </a:ln>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C0C0C0"/>
              </a:solidFill>
              <a:prstDash val="solid"/>
            </a:ln>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996900415"/>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rgbClr val="FFFFFF"/>
    </a:solidFill>
    <a:ln w="3175">
      <a:solidFill>
        <a:srgbClr val="C0C0C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3" footer="0.3"/>
    <c:pageSetup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609600</xdr:colOff>
      <xdr:row>15</xdr:row>
      <xdr:rowOff>177800</xdr:rowOff>
    </xdr:from>
    <xdr:to>
      <xdr:col>8</xdr:col>
      <xdr:colOff>342900</xdr:colOff>
      <xdr:row>28</xdr:row>
      <xdr:rowOff>101600</xdr:rowOff>
    </xdr:to>
    <xdr:graphicFrame macro="">
      <xdr:nvGraphicFramePr>
        <xdr:cNvPr id="2115" name="Chart 1">
          <a:extLst>
            <a:ext uri="{FF2B5EF4-FFF2-40B4-BE49-F238E27FC236}">
              <a16:creationId xmlns:a16="http://schemas.microsoft.com/office/drawing/2014/main" id="{BCEBB0A1-9605-B743-B0CD-E744AAA3B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546100</xdr:colOff>
      <xdr:row>40</xdr:row>
      <xdr:rowOff>114300</xdr:rowOff>
    </xdr:from>
    <xdr:to>
      <xdr:col>8</xdr:col>
      <xdr:colOff>266700</xdr:colOff>
      <xdr:row>56</xdr:row>
      <xdr:rowOff>50800</xdr:rowOff>
    </xdr:to>
    <xdr:graphicFrame macro="">
      <xdr:nvGraphicFramePr>
        <xdr:cNvPr id="2116" name="Chart 3">
          <a:extLst>
            <a:ext uri="{FF2B5EF4-FFF2-40B4-BE49-F238E27FC236}">
              <a16:creationId xmlns:a16="http://schemas.microsoft.com/office/drawing/2014/main" id="{2D6602F7-89FF-A34C-B026-253F1A9CB1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342900</xdr:colOff>
      <xdr:row>59</xdr:row>
      <xdr:rowOff>177800</xdr:rowOff>
    </xdr:from>
    <xdr:to>
      <xdr:col>13</xdr:col>
      <xdr:colOff>419100</xdr:colOff>
      <xdr:row>74</xdr:row>
      <xdr:rowOff>12700</xdr:rowOff>
    </xdr:to>
    <xdr:graphicFrame macro="">
      <xdr:nvGraphicFramePr>
        <xdr:cNvPr id="2117" name="Chart 6">
          <a:extLst>
            <a:ext uri="{FF2B5EF4-FFF2-40B4-BE49-F238E27FC236}">
              <a16:creationId xmlns:a16="http://schemas.microsoft.com/office/drawing/2014/main" id="{9978FBE1-3545-4842-A069-468F745A43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view="pageLayout" zoomScale="110" zoomScaleNormal="125" zoomScalePageLayoutView="110" workbookViewId="0">
      <selection activeCell="E2" sqref="E2"/>
    </sheetView>
  </sheetViews>
  <sheetFormatPr baseColWidth="10" defaultRowHeight="16" x14ac:dyDescent="0.2"/>
  <cols>
    <col min="2" max="4" width="13.5" customWidth="1"/>
    <col min="5" max="5" width="16.6640625" customWidth="1"/>
    <col min="6" max="6" width="12.83203125" customWidth="1"/>
    <col min="7" max="8" width="13.5" customWidth="1"/>
    <col min="9" max="9" width="7.1640625" customWidth="1"/>
    <col min="10" max="10" width="5.1640625" customWidth="1"/>
  </cols>
  <sheetData>
    <row r="1" spans="1:10" s="6" customFormat="1" ht="20" x14ac:dyDescent="0.2">
      <c r="A1" s="6" t="s">
        <v>0</v>
      </c>
      <c r="G1" s="43" t="s">
        <v>247</v>
      </c>
      <c r="H1" s="43"/>
      <c r="I1" s="43" t="s">
        <v>248</v>
      </c>
    </row>
    <row r="2" spans="1:10" s="6" customFormat="1" ht="20" x14ac:dyDescent="0.2">
      <c r="A2" s="6" t="s">
        <v>309</v>
      </c>
    </row>
    <row r="3" spans="1:10" s="6" customFormat="1" ht="5" customHeight="1" x14ac:dyDescent="0.2"/>
    <row r="4" spans="1:10" s="1" customFormat="1" ht="2" customHeight="1" x14ac:dyDescent="0.2"/>
    <row r="5" spans="1:10" s="1" customFormat="1" ht="28" customHeight="1" x14ac:dyDescent="0.2">
      <c r="A5" s="99" t="s">
        <v>310</v>
      </c>
      <c r="B5" s="99"/>
      <c r="C5" s="96">
        <f>B6+B7+B8+E6</f>
        <v>21373.4</v>
      </c>
      <c r="D5" s="20"/>
      <c r="E5" s="21"/>
      <c r="F5" s="99" t="s">
        <v>311</v>
      </c>
      <c r="G5" s="99"/>
      <c r="H5" s="96">
        <f>C5*0.06</f>
        <v>1282.404</v>
      </c>
      <c r="I5" s="35"/>
    </row>
    <row r="6" spans="1:10" s="5" customFormat="1" ht="14" x14ac:dyDescent="0.15">
      <c r="B6" s="95">
        <f>SUM('1'!B5,'2'!B5,'3'!B5,'4'!B5,'5'!B5,'6'!B5,'7'!B5,'8'!B5,'9'!B5,'10'!B5,'11'!B5,'12'!B5,'13'!B5,'14'!B5,'15'!B5,'16'!B5,'17'!B5)</f>
        <v>10581</v>
      </c>
      <c r="C6" s="5" t="s">
        <v>14</v>
      </c>
      <c r="E6" s="60">
        <f>SUM('1'!E5,'2'!E5,'3'!E5,'4'!E5,'5'!E5,'6'!E5,'7'!E5,'8'!E5,'9'!E5,'10'!E5,'11'!E5,'12'!E5,'13'!E5,'14'!E5,'15'!E5,'16'!E5,'17'!E5)</f>
        <v>7018.4000000000005</v>
      </c>
      <c r="F6" s="5" t="s">
        <v>240</v>
      </c>
    </row>
    <row r="7" spans="1:10" s="5" customFormat="1" ht="14" x14ac:dyDescent="0.15">
      <c r="B7" s="95">
        <f>SUM('1'!B6,'2'!B6,'3'!B6,'4'!B6,'5'!B6,'6'!B6,'7'!B6,'8'!B6,'9'!B6,'10'!B6,'11'!B6,'12'!B6,'13'!B6,'14'!B6,'15'!B6,'16'!B6,'17'!B6)</f>
        <v>1878</v>
      </c>
      <c r="C7" s="5" t="s">
        <v>15</v>
      </c>
    </row>
    <row r="8" spans="1:10" s="5" customFormat="1" ht="14" x14ac:dyDescent="0.15">
      <c r="B8" s="95">
        <f>SUM('1'!E7,'2'!E7,'3'!E7,'4'!E7,'5'!E7,'6'!E7,'7'!E7,'8'!E7,'9'!E7,'10'!E7,'11'!E7,'12'!E7,'13'!E7,'14'!E7,'15'!E7,'16'!E7,'17'!E7)</f>
        <v>1896</v>
      </c>
      <c r="C8" s="5" t="s">
        <v>39</v>
      </c>
    </row>
    <row r="9" spans="1:10" s="39" customFormat="1" ht="11" customHeight="1" x14ac:dyDescent="0.2">
      <c r="C9" s="40"/>
    </row>
    <row r="10" spans="1:10" s="1" customFormat="1" ht="18" x14ac:dyDescent="0.2">
      <c r="B10" s="100" t="s">
        <v>16</v>
      </c>
      <c r="C10" s="101"/>
      <c r="D10" s="101"/>
      <c r="E10" s="101"/>
      <c r="F10" s="101"/>
      <c r="G10" s="101"/>
      <c r="H10" s="102"/>
    </row>
    <row r="11" spans="1:10" s="1" customFormat="1" ht="67" customHeight="1" x14ac:dyDescent="0.2">
      <c r="B11" s="15" t="s">
        <v>2</v>
      </c>
      <c r="C11" s="15" t="s">
        <v>70</v>
      </c>
      <c r="D11" s="15" t="s">
        <v>4</v>
      </c>
      <c r="E11" s="15" t="s">
        <v>5</v>
      </c>
      <c r="F11" s="15" t="s">
        <v>6</v>
      </c>
      <c r="G11" s="15" t="s">
        <v>7</v>
      </c>
      <c r="H11" s="15" t="s">
        <v>8</v>
      </c>
    </row>
    <row r="12" spans="1:10" s="11" customFormat="1" ht="13" x14ac:dyDescent="0.15">
      <c r="B12" s="12" t="s">
        <v>44</v>
      </c>
      <c r="C12" s="12">
        <f>SUM('1'!C11,'2'!C11,'3'!C11,'4'!C11,'5'!C11,'6'!C11,'7'!C11,'8'!C11,'9'!C11,'10'!C11,'11'!C11,'12'!C11,'13'!C11,'14'!C11,'15'!C11,'16'!C11,'17'!C11)</f>
        <v>2889</v>
      </c>
      <c r="D12" s="13">
        <v>0.15</v>
      </c>
      <c r="E12" s="14">
        <f>C12*D12</f>
        <v>433.34999999999997</v>
      </c>
      <c r="F12" s="13">
        <v>0.15</v>
      </c>
      <c r="G12" s="14">
        <f>F12*C5</f>
        <v>3206.01</v>
      </c>
      <c r="H12" s="14">
        <f>E12-G12</f>
        <v>-2772.6600000000003</v>
      </c>
    </row>
    <row r="13" spans="1:10" s="8" customFormat="1" ht="13" x14ac:dyDescent="0.15">
      <c r="B13" s="50" t="s">
        <v>85</v>
      </c>
      <c r="C13" s="50">
        <f>SUM('1'!C12,'2'!C12,'3'!C12,'4'!C12,'5'!C12,'6'!C12,'7'!C12,'8'!C12,'9'!C12,'10'!C12,'11'!C12,'12'!C12,'13'!C12,'14'!C12,'15'!C12,'16'!C12,'17'!C12)</f>
        <v>1988</v>
      </c>
      <c r="D13" s="68"/>
      <c r="E13" s="69"/>
      <c r="F13" s="68"/>
      <c r="G13" s="50"/>
      <c r="H13" s="69"/>
    </row>
    <row r="14" spans="1:10" s="8" customFormat="1" ht="16" customHeight="1" x14ac:dyDescent="0.15">
      <c r="B14" s="50" t="s">
        <v>242</v>
      </c>
      <c r="C14" s="50"/>
      <c r="D14" s="68"/>
      <c r="E14" s="69"/>
      <c r="F14" s="68"/>
      <c r="G14" s="50"/>
      <c r="H14" s="69"/>
    </row>
    <row r="15" spans="1:10" s="1" customFormat="1" ht="27" hidden="1" x14ac:dyDescent="0.2">
      <c r="A15" s="11"/>
      <c r="B15" s="12" t="s">
        <v>42</v>
      </c>
      <c r="C15" s="12">
        <v>937</v>
      </c>
      <c r="D15" s="13">
        <v>3</v>
      </c>
      <c r="E15" s="14">
        <f>C15*D15</f>
        <v>2811</v>
      </c>
      <c r="F15" s="13">
        <v>0.5</v>
      </c>
      <c r="G15" s="12">
        <f>F15*C5</f>
        <v>10686.7</v>
      </c>
      <c r="H15" s="14">
        <f>E15-G15</f>
        <v>-7875.7000000000007</v>
      </c>
      <c r="I15" s="10">
        <f>H15*3</f>
        <v>-23627.100000000002</v>
      </c>
      <c r="J15" s="35" t="s">
        <v>25</v>
      </c>
    </row>
    <row r="16" spans="1:10" s="1" customFormat="1" hidden="1" x14ac:dyDescent="0.2"/>
    <row r="17" spans="1:11" s="11" customFormat="1" hidden="1" x14ac:dyDescent="0.2">
      <c r="A17" s="1"/>
      <c r="B17" s="1"/>
      <c r="C17" s="1"/>
      <c r="D17" s="1"/>
      <c r="E17" s="1"/>
      <c r="F17" s="1"/>
      <c r="G17" s="1"/>
      <c r="H17" s="1"/>
      <c r="I17" s="1"/>
      <c r="J17" s="1"/>
    </row>
    <row r="18" spans="1:11" s="11" customFormat="1" ht="32" hidden="1" x14ac:dyDescent="0.2">
      <c r="A18" s="1" t="s">
        <v>13</v>
      </c>
      <c r="B18" s="15" t="s">
        <v>2</v>
      </c>
      <c r="C18" s="15" t="s">
        <v>3</v>
      </c>
      <c r="D18" s="15" t="s">
        <v>4</v>
      </c>
      <c r="E18" s="15" t="s">
        <v>5</v>
      </c>
      <c r="F18" s="15" t="s">
        <v>6</v>
      </c>
      <c r="G18" s="15" t="s">
        <v>7</v>
      </c>
      <c r="H18" s="15" t="s">
        <v>8</v>
      </c>
      <c r="I18" s="1"/>
      <c r="J18" s="1"/>
    </row>
    <row r="19" spans="1:11" s="1" customFormat="1" ht="18" customHeight="1" x14ac:dyDescent="0.2">
      <c r="A19" s="11"/>
      <c r="B19" s="12" t="s">
        <v>10</v>
      </c>
      <c r="C19" s="12">
        <f>SUM('1'!C14,'2'!C14,'3'!C14,'4'!C14,'5'!C14,'6'!C14,'7'!C14,'8'!C14,'9'!C14,'10'!C14,'11'!C14,'12'!C14,'13'!C14,'14'!C14,'15'!C14,'16'!C14,'17'!C14)</f>
        <v>1105</v>
      </c>
      <c r="D19" s="13">
        <v>3</v>
      </c>
      <c r="E19" s="14">
        <f>C19*D19</f>
        <v>3315</v>
      </c>
      <c r="F19" s="13">
        <v>0.5</v>
      </c>
      <c r="G19" s="14">
        <f>0.5*(B6+B8)</f>
        <v>6238.5</v>
      </c>
      <c r="H19" s="14">
        <f>E19-G19</f>
        <v>-2923.5</v>
      </c>
      <c r="I19" s="11"/>
      <c r="J19" s="11"/>
    </row>
    <row r="20" spans="1:11" s="1" customFormat="1" ht="19" customHeight="1" x14ac:dyDescent="0.2">
      <c r="B20" s="19" t="s">
        <v>43</v>
      </c>
      <c r="G20" s="103" t="s">
        <v>307</v>
      </c>
      <c r="H20" s="103"/>
      <c r="I20" s="103"/>
      <c r="J20" s="103"/>
    </row>
    <row r="21" spans="1:11" s="1" customFormat="1" ht="6" customHeight="1" x14ac:dyDescent="0.2">
      <c r="B21" s="19"/>
      <c r="G21" s="103"/>
      <c r="H21" s="103"/>
      <c r="I21" s="103"/>
      <c r="J21" s="103"/>
    </row>
    <row r="22" spans="1:11" s="11" customFormat="1" ht="32" x14ac:dyDescent="0.2">
      <c r="A22" s="1"/>
      <c r="B22" s="16" t="s">
        <v>37</v>
      </c>
      <c r="C22" s="16" t="s">
        <v>271</v>
      </c>
      <c r="D22" s="15" t="s">
        <v>268</v>
      </c>
      <c r="E22" s="15" t="s">
        <v>269</v>
      </c>
      <c r="F22" s="73" t="s">
        <v>270</v>
      </c>
      <c r="G22" s="1"/>
      <c r="H22" s="1"/>
      <c r="I22" s="1"/>
      <c r="J22" s="1"/>
      <c r="K22" s="1"/>
    </row>
    <row r="23" spans="1:11" s="11" customFormat="1" ht="13" customHeight="1" x14ac:dyDescent="0.15">
      <c r="B23" s="18" t="s">
        <v>35</v>
      </c>
      <c r="C23" s="92">
        <f>'1'!C4</f>
        <v>545.80000000000007</v>
      </c>
      <c r="D23" s="91">
        <f>'1'!H11</f>
        <v>-73.62</v>
      </c>
      <c r="E23" s="92">
        <f>'1'!H14</f>
        <v>-209.90000000000003</v>
      </c>
      <c r="F23" s="93">
        <f>'1'!I14</f>
        <v>0</v>
      </c>
      <c r="I23" s="36"/>
    </row>
    <row r="24" spans="1:11" s="11" customFormat="1" ht="13" x14ac:dyDescent="0.15">
      <c r="B24" s="18" t="s">
        <v>17</v>
      </c>
      <c r="C24" s="92">
        <f>'2'!C4</f>
        <v>1817.8</v>
      </c>
      <c r="D24" s="91">
        <f>'2'!H11</f>
        <v>-238.46999999999997</v>
      </c>
      <c r="E24" s="92">
        <f>'2'!H14</f>
        <v>-413.9</v>
      </c>
      <c r="F24" s="93">
        <f>'2'!I14</f>
        <v>-1241.6999999999998</v>
      </c>
      <c r="I24" s="36"/>
    </row>
    <row r="25" spans="1:11" s="11" customFormat="1" ht="13" x14ac:dyDescent="0.15">
      <c r="B25" s="18" t="s">
        <v>18</v>
      </c>
      <c r="C25" s="92">
        <f>'3'!C4</f>
        <v>1024.2</v>
      </c>
      <c r="D25" s="91">
        <f>'3'!H11</f>
        <v>-151.82999999999998</v>
      </c>
      <c r="E25" s="91">
        <f>'3'!H14</f>
        <v>-338.1</v>
      </c>
      <c r="F25" s="94">
        <f>'3'!I14</f>
        <v>-1014.3000000000001</v>
      </c>
      <c r="I25" s="36"/>
    </row>
    <row r="26" spans="1:11" s="11" customFormat="1" ht="13" x14ac:dyDescent="0.15">
      <c r="B26" s="18" t="s">
        <v>19</v>
      </c>
      <c r="C26" s="92">
        <f>'4'!C4</f>
        <v>1940.2</v>
      </c>
      <c r="D26" s="91">
        <f>'4'!H11</f>
        <v>-249.32999999999998</v>
      </c>
      <c r="E26" s="91">
        <f>'4'!H14</f>
        <v>-757.1</v>
      </c>
      <c r="F26" s="94">
        <f>'4'!I14</f>
        <v>-2271.3000000000002</v>
      </c>
      <c r="I26" s="36"/>
    </row>
    <row r="27" spans="1:11" s="11" customFormat="1" ht="13" x14ac:dyDescent="0.15">
      <c r="B27" s="18" t="s">
        <v>20</v>
      </c>
      <c r="C27" s="92">
        <f>'5'!C4</f>
        <v>2738.8</v>
      </c>
      <c r="D27" s="91">
        <f>'5'!H11</f>
        <v>-316.17</v>
      </c>
      <c r="E27" s="91">
        <f>'5'!H14</f>
        <v>-1126.4000000000001</v>
      </c>
      <c r="F27" s="94">
        <f>'5'!I14</f>
        <v>-3379.2000000000003</v>
      </c>
      <c r="I27" s="36"/>
    </row>
    <row r="28" spans="1:11" s="11" customFormat="1" ht="13" x14ac:dyDescent="0.15">
      <c r="B28" s="18" t="s">
        <v>21</v>
      </c>
      <c r="C28" s="92">
        <f>'6'!C4</f>
        <v>868.8</v>
      </c>
      <c r="D28" s="91">
        <f>'6'!H11</f>
        <v>-76.47</v>
      </c>
      <c r="E28" s="91">
        <f>'6'!H14</f>
        <v>-230.39999999999998</v>
      </c>
      <c r="F28" s="94">
        <f>'6'!I14</f>
        <v>-691.19999999999993</v>
      </c>
      <c r="I28" s="36"/>
    </row>
    <row r="29" spans="1:11" s="11" customFormat="1" ht="13" x14ac:dyDescent="0.15">
      <c r="B29" s="18" t="s">
        <v>23</v>
      </c>
      <c r="C29" s="92">
        <f>'7'!C4</f>
        <v>303.60000000000002</v>
      </c>
      <c r="D29" s="91">
        <f>'7'!H11</f>
        <v>-45.54</v>
      </c>
      <c r="E29" s="91">
        <f>'7'!H14</f>
        <v>-82.800000000000011</v>
      </c>
      <c r="F29" s="94">
        <f>'7'!I14</f>
        <v>-248.40000000000003</v>
      </c>
      <c r="I29" s="36"/>
    </row>
    <row r="30" spans="1:11" s="11" customFormat="1" ht="13" x14ac:dyDescent="0.15">
      <c r="B30" s="18" t="s">
        <v>24</v>
      </c>
      <c r="C30" s="92">
        <f>'8'!C4</f>
        <v>489.6</v>
      </c>
      <c r="D30" s="91">
        <f>'8'!H11</f>
        <v>-72.39</v>
      </c>
      <c r="E30" s="91">
        <f>'8'!H14</f>
        <v>-142.80000000000001</v>
      </c>
      <c r="F30" s="94">
        <f>'8'!I14</f>
        <v>-428.40000000000003</v>
      </c>
      <c r="I30" s="36"/>
    </row>
    <row r="31" spans="1:11" s="11" customFormat="1" ht="13" x14ac:dyDescent="0.15">
      <c r="B31" s="18" t="s">
        <v>26</v>
      </c>
      <c r="C31" s="92">
        <f>'9'!C4</f>
        <v>2247.1999999999998</v>
      </c>
      <c r="D31" s="91">
        <f>'9'!H11</f>
        <v>-298.68</v>
      </c>
      <c r="E31" s="91">
        <f>'9'!H14</f>
        <v>-877.59999999999991</v>
      </c>
      <c r="F31" s="94">
        <f>'9'!I14</f>
        <v>-2632.7999999999997</v>
      </c>
      <c r="I31" s="36"/>
    </row>
    <row r="32" spans="1:11" s="11" customFormat="1" ht="13" x14ac:dyDescent="0.15">
      <c r="B32" s="18" t="s">
        <v>27</v>
      </c>
      <c r="C32" s="92">
        <f>'10'!C4</f>
        <v>309.8</v>
      </c>
      <c r="D32" s="91">
        <f>'10'!H11</f>
        <v>-38.369999999999997</v>
      </c>
      <c r="E32" s="91">
        <f>'10'!H14</f>
        <v>13.099999999999994</v>
      </c>
      <c r="F32" s="94">
        <f>'10'!I14</f>
        <v>39.299999999999983</v>
      </c>
      <c r="I32" s="36"/>
    </row>
    <row r="33" spans="1:11" s="11" customFormat="1" ht="13" x14ac:dyDescent="0.15">
      <c r="B33" s="18" t="s">
        <v>28</v>
      </c>
      <c r="C33" s="92">
        <f>'11'!C4</f>
        <v>1418</v>
      </c>
      <c r="D33" s="91">
        <f>'11'!H11</f>
        <v>-207</v>
      </c>
      <c r="E33" s="91">
        <f>'11'!H14</f>
        <v>-562</v>
      </c>
      <c r="F33" s="94">
        <f>'11'!I14</f>
        <v>-1686</v>
      </c>
      <c r="I33" s="36"/>
    </row>
    <row r="34" spans="1:11" s="11" customFormat="1" ht="13" x14ac:dyDescent="0.15">
      <c r="B34" s="18" t="s">
        <v>29</v>
      </c>
      <c r="C34" s="92">
        <f>'12'!C4</f>
        <v>689.2</v>
      </c>
      <c r="D34" s="91">
        <f>'12'!H11</f>
        <v>-96.48</v>
      </c>
      <c r="E34" s="91">
        <f>'12'!H14</f>
        <v>-245.60000000000002</v>
      </c>
      <c r="F34" s="94">
        <f>'12'!I14</f>
        <v>-736.80000000000007</v>
      </c>
      <c r="I34" s="36"/>
    </row>
    <row r="35" spans="1:11" s="11" customFormat="1" ht="13" x14ac:dyDescent="0.15">
      <c r="B35" s="18" t="s">
        <v>30</v>
      </c>
      <c r="C35" s="92">
        <f>'13'!C4</f>
        <v>1194</v>
      </c>
      <c r="D35" s="91">
        <f>'13'!H11</f>
        <v>-155.85</v>
      </c>
      <c r="E35" s="91">
        <f>'13'!H14</f>
        <v>-345</v>
      </c>
      <c r="F35" s="94">
        <f>'13'!I14</f>
        <v>-1035</v>
      </c>
      <c r="I35" s="36"/>
    </row>
    <row r="36" spans="1:11" s="11" customFormat="1" ht="13" x14ac:dyDescent="0.15">
      <c r="B36" s="18" t="s">
        <v>31</v>
      </c>
      <c r="C36" s="92">
        <f>'14'!C4</f>
        <v>2493.8000000000002</v>
      </c>
      <c r="D36" s="91">
        <f>'14'!H11</f>
        <v>-345.12</v>
      </c>
      <c r="E36" s="91">
        <f>'14'!H14</f>
        <v>-964.90000000000009</v>
      </c>
      <c r="F36" s="94">
        <f>'14'!I14</f>
        <v>-2894.7000000000003</v>
      </c>
      <c r="I36" s="36"/>
    </row>
    <row r="37" spans="1:11" s="11" customFormat="1" ht="13" x14ac:dyDescent="0.15">
      <c r="B37" s="18" t="s">
        <v>32</v>
      </c>
      <c r="C37" s="92">
        <f>'15'!C4</f>
        <v>1707.4</v>
      </c>
      <c r="D37" s="91">
        <f>'15'!H11</f>
        <v>-226.26000000000002</v>
      </c>
      <c r="E37" s="91">
        <f>'15'!H14</f>
        <v>-742.7</v>
      </c>
      <c r="F37" s="94">
        <f>'15'!I14</f>
        <v>-2228.1000000000004</v>
      </c>
      <c r="I37" s="36"/>
    </row>
    <row r="38" spans="1:11" s="11" customFormat="1" ht="13" x14ac:dyDescent="0.15">
      <c r="B38" s="18" t="s">
        <v>33</v>
      </c>
      <c r="C38" s="92">
        <f>'16'!C4</f>
        <v>1008.8</v>
      </c>
      <c r="D38" s="91">
        <f>'16'!H11</f>
        <v>-141.26999999999998</v>
      </c>
      <c r="E38" s="91">
        <f>'16'!H14</f>
        <v>-243.39999999999998</v>
      </c>
      <c r="F38" s="94">
        <f>'16'!I14</f>
        <v>-730.19999999999993</v>
      </c>
      <c r="I38" s="36"/>
    </row>
    <row r="39" spans="1:11" ht="14" customHeight="1" x14ac:dyDescent="0.2">
      <c r="A39" s="11"/>
      <c r="B39" s="18" t="s">
        <v>34</v>
      </c>
      <c r="C39" s="92">
        <f>'17'!C4</f>
        <v>576.40000000000009</v>
      </c>
      <c r="D39" s="91">
        <f>'17'!H11</f>
        <v>-39.810000000000009</v>
      </c>
      <c r="E39" s="91">
        <f>'17'!H14</f>
        <v>-102.20000000000005</v>
      </c>
      <c r="F39" s="94">
        <f>'17'!I14</f>
        <v>-306.60000000000014</v>
      </c>
      <c r="G39" s="11"/>
      <c r="H39" s="11"/>
      <c r="I39" s="36"/>
      <c r="J39" s="11"/>
      <c r="K39" s="11"/>
    </row>
    <row r="40" spans="1:11" x14ac:dyDescent="0.2">
      <c r="B40" s="18" t="s">
        <v>57</v>
      </c>
      <c r="C40" s="92">
        <f>SUM(C23:C39)</f>
        <v>21373.4</v>
      </c>
      <c r="D40" s="92">
        <f>SUM(D23:D39)</f>
        <v>-2772.6600000000003</v>
      </c>
      <c r="E40" s="92">
        <f>SUM(E23:E39)</f>
        <v>-7371.6999999999989</v>
      </c>
      <c r="F40" s="93">
        <f>SUM(F23:F39)</f>
        <v>-21485.399999999998</v>
      </c>
      <c r="G40" s="75" t="s">
        <v>45</v>
      </c>
    </row>
    <row r="41" spans="1:11" x14ac:dyDescent="0.2">
      <c r="B41" s="74"/>
      <c r="C41" s="76"/>
      <c r="D41" s="76"/>
      <c r="E41" s="76"/>
      <c r="F41" s="74"/>
      <c r="H41" s="11"/>
    </row>
    <row r="42" spans="1:11" x14ac:dyDescent="0.2">
      <c r="B42" s="74"/>
      <c r="C42" s="74"/>
      <c r="D42" s="74"/>
      <c r="F42" s="74"/>
    </row>
  </sheetData>
  <sheetProtection algorithmName="SHA-512" hashValue="xo2BO0JKywBTIZV8BV/aiqEEJbAQ1IXkLQY5FfdKxudg2Y1Hptp4L9cwUagI7cPLjYlcvVb9x5zHPB3Tp3Ei6g==" saltValue="YPbMHi7MlOaPOParQ5znTQ==" spinCount="100000" sheet="1" objects="1" scenarios="1"/>
  <autoFilter ref="B22:F22"/>
  <mergeCells count="4">
    <mergeCell ref="A5:B5"/>
    <mergeCell ref="F5:G5"/>
    <mergeCell ref="B10:H10"/>
    <mergeCell ref="G20:J21"/>
  </mergeCells>
  <phoneticPr fontId="2" type="noConversion"/>
  <pageMargins left="0.25" right="0.25" top="0.31111111111111112" bottom="0.3" header="0.3" footer="0.3"/>
  <pageSetup orientation="landscape" horizontalDpi="4294967292" verticalDpi="429496729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view="pageLayout" zoomScale="110" zoomScaleNormal="125" zoomScalePageLayoutView="110" workbookViewId="0">
      <selection activeCell="H4" sqref="H4"/>
    </sheetView>
  </sheetViews>
  <sheetFormatPr baseColWidth="10" defaultRowHeight="16" x14ac:dyDescent="0.2"/>
  <cols>
    <col min="2" max="2" width="12.33203125" customWidth="1"/>
    <col min="9" max="9" width="15.1640625" customWidth="1"/>
    <col min="10" max="10" width="8.1640625" customWidth="1"/>
    <col min="11" max="11" width="19.83203125" customWidth="1"/>
  </cols>
  <sheetData>
    <row r="1" spans="1:19" s="6" customFormat="1" ht="20" customHeight="1" x14ac:dyDescent="0.2">
      <c r="A1" s="6" t="s">
        <v>0</v>
      </c>
      <c r="H1" s="43" t="s">
        <v>110</v>
      </c>
      <c r="K1" s="108" t="s">
        <v>109</v>
      </c>
      <c r="L1" s="108"/>
      <c r="M1" s="108"/>
      <c r="N1" s="108"/>
      <c r="O1" s="53"/>
      <c r="P1" s="1"/>
      <c r="Q1" s="1"/>
      <c r="R1" s="1"/>
      <c r="S1" s="1"/>
    </row>
    <row r="2" spans="1:19" s="6" customFormat="1" ht="20" x14ac:dyDescent="0.2">
      <c r="A2" s="6" t="s">
        <v>1</v>
      </c>
      <c r="E2" s="6" t="s">
        <v>24</v>
      </c>
      <c r="K2" s="51" t="s">
        <v>146</v>
      </c>
      <c r="L2" s="51" t="s">
        <v>111</v>
      </c>
      <c r="M2" s="51" t="s">
        <v>90</v>
      </c>
      <c r="N2" s="50" t="s">
        <v>113</v>
      </c>
      <c r="O2" s="53"/>
      <c r="P2" s="1"/>
      <c r="Q2" s="1"/>
      <c r="R2" s="1"/>
      <c r="S2" s="1"/>
    </row>
    <row r="3" spans="1:19" s="6" customFormat="1" ht="20" x14ac:dyDescent="0.2">
      <c r="A3" s="1"/>
      <c r="B3" s="1"/>
      <c r="C3" s="1"/>
      <c r="D3" s="1"/>
      <c r="E3" s="1"/>
      <c r="F3" s="1"/>
      <c r="G3" s="1"/>
      <c r="H3" s="1"/>
      <c r="I3" s="1"/>
      <c r="J3" s="1"/>
      <c r="K3" s="12" t="s">
        <v>180</v>
      </c>
      <c r="L3" s="12">
        <v>5</v>
      </c>
      <c r="M3" s="50">
        <v>5</v>
      </c>
      <c r="N3" s="50">
        <f>M3*8.8</f>
        <v>44</v>
      </c>
      <c r="O3" s="53"/>
      <c r="P3" s="1"/>
      <c r="Q3" s="1"/>
      <c r="R3" s="1"/>
      <c r="S3" s="1"/>
    </row>
    <row r="4" spans="1:19" s="1" customFormat="1" x14ac:dyDescent="0.2">
      <c r="A4" s="99" t="s">
        <v>245</v>
      </c>
      <c r="B4" s="99"/>
      <c r="C4" s="4">
        <f>B5+B6+E5+E7</f>
        <v>489.6</v>
      </c>
      <c r="F4" s="99" t="s">
        <v>244</v>
      </c>
      <c r="G4" s="99"/>
      <c r="H4" s="72">
        <f>C4*0.06</f>
        <v>29.376000000000001</v>
      </c>
      <c r="K4" s="12" t="s">
        <v>181</v>
      </c>
      <c r="L4" s="12">
        <v>20</v>
      </c>
      <c r="M4" s="50">
        <v>5</v>
      </c>
      <c r="N4" s="50">
        <f t="shared" ref="N4:N10" si="0">M4*8.8</f>
        <v>44</v>
      </c>
      <c r="O4" s="11"/>
    </row>
    <row r="5" spans="1:19" s="1" customFormat="1" x14ac:dyDescent="0.2">
      <c r="A5" s="5"/>
      <c r="B5" s="5">
        <v>229</v>
      </c>
      <c r="C5" s="5" t="s">
        <v>239</v>
      </c>
      <c r="D5" s="5"/>
      <c r="E5" s="60">
        <f>N22</f>
        <v>215.60000000000002</v>
      </c>
      <c r="F5" s="5" t="s">
        <v>240</v>
      </c>
      <c r="G5" s="5"/>
      <c r="H5" s="5"/>
      <c r="I5" s="5"/>
      <c r="J5" s="5"/>
      <c r="K5" s="12" t="s">
        <v>182</v>
      </c>
      <c r="L5" s="12">
        <v>12</v>
      </c>
      <c r="M5" s="50">
        <v>6</v>
      </c>
      <c r="N5" s="50">
        <f t="shared" si="0"/>
        <v>52.800000000000004</v>
      </c>
      <c r="O5" s="11"/>
    </row>
    <row r="6" spans="1:19" s="1" customFormat="1" ht="15" customHeight="1" x14ac:dyDescent="0.2">
      <c r="A6" s="5"/>
      <c r="B6" s="5">
        <v>0</v>
      </c>
      <c r="C6" s="5" t="s">
        <v>15</v>
      </c>
      <c r="D6" s="5"/>
      <c r="E6" s="5"/>
      <c r="F6" s="5"/>
      <c r="G6" s="5"/>
      <c r="H6" s="5"/>
      <c r="I6" s="5"/>
      <c r="J6" s="5"/>
      <c r="K6" s="12" t="s">
        <v>183</v>
      </c>
      <c r="L6" s="12">
        <v>19</v>
      </c>
      <c r="M6" s="50">
        <v>5</v>
      </c>
      <c r="N6" s="50">
        <f>M6*8.8</f>
        <v>44</v>
      </c>
      <c r="O6" s="11"/>
    </row>
    <row r="7" spans="1:19" s="5" customFormat="1" x14ac:dyDescent="0.2">
      <c r="A7" s="17"/>
      <c r="B7" s="17">
        <v>15</v>
      </c>
      <c r="C7" s="17" t="s">
        <v>246</v>
      </c>
      <c r="D7" s="17"/>
      <c r="E7" s="17">
        <f>3*B7</f>
        <v>45</v>
      </c>
      <c r="F7" s="17" t="s">
        <v>41</v>
      </c>
      <c r="G7" s="17"/>
      <c r="H7" s="17"/>
      <c r="I7" s="17"/>
      <c r="J7" s="17"/>
      <c r="K7" s="44"/>
      <c r="L7" s="44"/>
      <c r="M7" s="44"/>
      <c r="N7" s="50">
        <f t="shared" si="0"/>
        <v>0</v>
      </c>
      <c r="O7" s="8"/>
      <c r="P7" s="1"/>
      <c r="Q7" s="1"/>
      <c r="R7" s="1"/>
      <c r="S7" s="1"/>
    </row>
    <row r="8" spans="1:19" s="5" customFormat="1" x14ac:dyDescent="0.2">
      <c r="K8" s="44"/>
      <c r="L8" s="44"/>
      <c r="M8" s="44"/>
      <c r="N8" s="50">
        <f t="shared" si="0"/>
        <v>0</v>
      </c>
      <c r="O8" s="8"/>
      <c r="P8" s="1"/>
      <c r="Q8" s="1"/>
      <c r="R8" s="1"/>
      <c r="S8" s="1"/>
    </row>
    <row r="9" spans="1:19" s="5" customFormat="1" ht="18" x14ac:dyDescent="0.2">
      <c r="A9" s="1"/>
      <c r="B9" s="100" t="s">
        <v>16</v>
      </c>
      <c r="C9" s="101"/>
      <c r="D9" s="101"/>
      <c r="E9" s="101"/>
      <c r="F9" s="101"/>
      <c r="G9" s="101"/>
      <c r="H9" s="102"/>
      <c r="I9" s="1"/>
      <c r="J9" s="1"/>
      <c r="K9" s="44"/>
      <c r="L9" s="44"/>
      <c r="M9" s="44"/>
      <c r="N9" s="50">
        <f t="shared" si="0"/>
        <v>0</v>
      </c>
      <c r="O9" s="8"/>
      <c r="P9" s="1"/>
      <c r="Q9" s="1"/>
      <c r="R9" s="1"/>
      <c r="S9" s="1"/>
    </row>
    <row r="10" spans="1:19" s="5" customFormat="1" ht="48" x14ac:dyDescent="0.2">
      <c r="A10" s="1"/>
      <c r="B10" s="7" t="s">
        <v>2</v>
      </c>
      <c r="C10" s="7" t="s">
        <v>3</v>
      </c>
      <c r="D10" s="7" t="s">
        <v>4</v>
      </c>
      <c r="E10" s="7" t="s">
        <v>5</v>
      </c>
      <c r="F10" s="7" t="s">
        <v>6</v>
      </c>
      <c r="G10" s="7" t="s">
        <v>7</v>
      </c>
      <c r="H10" s="7" t="s">
        <v>8</v>
      </c>
      <c r="I10" s="1"/>
      <c r="J10" s="1"/>
      <c r="K10" s="44"/>
      <c r="L10" s="44"/>
      <c r="M10" s="44"/>
      <c r="N10" s="50">
        <f t="shared" si="0"/>
        <v>0</v>
      </c>
      <c r="O10" s="8"/>
      <c r="P10" s="1"/>
      <c r="Q10" s="1"/>
      <c r="R10" s="1"/>
      <c r="S10" s="1"/>
    </row>
    <row r="11" spans="1:19" s="1" customFormat="1" x14ac:dyDescent="0.2">
      <c r="B11" s="2" t="s">
        <v>9</v>
      </c>
      <c r="C11" s="2">
        <v>7</v>
      </c>
      <c r="D11" s="3">
        <v>0.15</v>
      </c>
      <c r="E11" s="4">
        <f>C11*D11</f>
        <v>1.05</v>
      </c>
      <c r="F11" s="3">
        <v>0.15</v>
      </c>
      <c r="G11" s="2">
        <f>F11*C4</f>
        <v>73.44</v>
      </c>
      <c r="H11" s="4">
        <f>E11-G11</f>
        <v>-72.39</v>
      </c>
      <c r="K11" s="12" t="s">
        <v>57</v>
      </c>
      <c r="L11" s="2"/>
      <c r="M11" s="2"/>
      <c r="N11" s="2">
        <f>SUM(N3:N10)</f>
        <v>184.8</v>
      </c>
      <c r="O11" s="11"/>
    </row>
    <row r="12" spans="1:19" s="1" customFormat="1" ht="17" customHeight="1" x14ac:dyDescent="0.2">
      <c r="B12" s="42" t="s">
        <v>85</v>
      </c>
      <c r="C12" s="2">
        <v>7</v>
      </c>
      <c r="D12" s="3"/>
      <c r="E12" s="4"/>
      <c r="F12" s="3"/>
      <c r="G12" s="2"/>
      <c r="H12" s="4"/>
      <c r="I12" s="1" t="s">
        <v>249</v>
      </c>
      <c r="K12" s="51" t="s">
        <v>145</v>
      </c>
      <c r="L12" s="51" t="s">
        <v>111</v>
      </c>
      <c r="M12" s="51" t="s">
        <v>90</v>
      </c>
      <c r="N12" s="50" t="s">
        <v>113</v>
      </c>
      <c r="O12" s="11"/>
    </row>
    <row r="13" spans="1:19" s="1" customFormat="1" x14ac:dyDescent="0.2">
      <c r="B13" s="2" t="s">
        <v>242</v>
      </c>
      <c r="C13" s="2"/>
      <c r="D13" s="3"/>
      <c r="E13" s="4"/>
      <c r="F13" s="3"/>
      <c r="G13" s="2"/>
      <c r="H13" s="4"/>
      <c r="K13" s="12" t="s">
        <v>184</v>
      </c>
      <c r="L13" s="12">
        <v>9</v>
      </c>
      <c r="M13" s="50">
        <v>11</v>
      </c>
      <c r="N13" s="12">
        <f>M13*2.8</f>
        <v>30.799999999999997</v>
      </c>
      <c r="O13" s="11"/>
    </row>
    <row r="14" spans="1:19" s="1" customFormat="1" x14ac:dyDescent="0.2">
      <c r="B14" s="2" t="s">
        <v>10</v>
      </c>
      <c r="C14" s="2">
        <v>34</v>
      </c>
      <c r="D14" s="3">
        <v>3</v>
      </c>
      <c r="E14" s="4">
        <f>C14*D14</f>
        <v>102</v>
      </c>
      <c r="F14" s="3">
        <v>0.5</v>
      </c>
      <c r="G14" s="2">
        <f>C4*F14</f>
        <v>244.8</v>
      </c>
      <c r="H14" s="4">
        <f>E14-G14</f>
        <v>-142.80000000000001</v>
      </c>
      <c r="I14" s="9">
        <f>3*H14</f>
        <v>-428.40000000000003</v>
      </c>
      <c r="J14" s="9" t="s">
        <v>36</v>
      </c>
      <c r="K14" s="2"/>
      <c r="L14" s="2"/>
      <c r="M14" s="2"/>
      <c r="N14" s="12">
        <f t="shared" ref="N14:N20" si="1">M14*2.8</f>
        <v>0</v>
      </c>
    </row>
    <row r="15" spans="1:19" s="1" customFormat="1" x14ac:dyDescent="0.2">
      <c r="K15" s="2"/>
      <c r="L15" s="2"/>
      <c r="M15" s="2"/>
      <c r="N15" s="12">
        <f t="shared" si="1"/>
        <v>0</v>
      </c>
    </row>
    <row r="16" spans="1:19" s="1" customFormat="1" ht="15" customHeight="1" x14ac:dyDescent="0.2">
      <c r="K16" s="2"/>
      <c r="L16" s="2"/>
      <c r="M16" s="2"/>
      <c r="N16" s="12">
        <f t="shared" si="1"/>
        <v>0</v>
      </c>
    </row>
    <row r="17" spans="1:14" s="1" customFormat="1" hidden="1" x14ac:dyDescent="0.2">
      <c r="K17" s="2"/>
      <c r="L17" s="2"/>
      <c r="M17" s="2"/>
      <c r="N17" s="12">
        <f t="shared" si="1"/>
        <v>0</v>
      </c>
    </row>
    <row r="18" spans="1:14" s="1" customFormat="1" x14ac:dyDescent="0.2">
      <c r="A18" s="25"/>
      <c r="B18" s="124" t="s">
        <v>48</v>
      </c>
      <c r="C18" s="125"/>
      <c r="D18" s="125"/>
      <c r="E18" s="125"/>
      <c r="F18" s="125"/>
      <c r="G18" s="125"/>
      <c r="H18" s="125"/>
      <c r="I18" s="126"/>
      <c r="J18" s="25"/>
      <c r="K18" s="2"/>
      <c r="L18" s="2"/>
      <c r="M18" s="2"/>
      <c r="N18" s="12">
        <f>M18*2.8</f>
        <v>0</v>
      </c>
    </row>
    <row r="19" spans="1:14" s="1" customFormat="1" ht="90" customHeight="1" x14ac:dyDescent="0.2">
      <c r="A19" s="25"/>
      <c r="B19" s="26" t="s">
        <v>47</v>
      </c>
      <c r="C19" s="27" t="s">
        <v>52</v>
      </c>
      <c r="D19" s="27" t="s">
        <v>53</v>
      </c>
      <c r="E19" s="27" t="s">
        <v>55</v>
      </c>
      <c r="F19" s="127" t="s">
        <v>46</v>
      </c>
      <c r="G19" s="128"/>
      <c r="H19" s="127" t="s">
        <v>49</v>
      </c>
      <c r="I19" s="128"/>
      <c r="J19" s="25"/>
      <c r="K19" s="2"/>
      <c r="L19" s="2"/>
      <c r="M19" s="2"/>
      <c r="N19" s="12">
        <f>M19*2.8</f>
        <v>0</v>
      </c>
    </row>
    <row r="20" spans="1:14" s="1" customFormat="1" x14ac:dyDescent="0.2">
      <c r="A20" s="25"/>
      <c r="B20" s="28" t="s">
        <v>54</v>
      </c>
      <c r="C20" s="29"/>
      <c r="D20" s="30"/>
      <c r="E20" s="31"/>
      <c r="F20" s="120"/>
      <c r="G20" s="121"/>
      <c r="H20" s="122">
        <f>F20/3200</f>
        <v>0</v>
      </c>
      <c r="I20" s="123"/>
      <c r="J20" s="25"/>
      <c r="K20" s="2"/>
      <c r="L20" s="2"/>
      <c r="M20" s="2"/>
      <c r="N20" s="12">
        <f t="shared" si="1"/>
        <v>0</v>
      </c>
    </row>
    <row r="21" spans="1:14" s="1" customFormat="1" x14ac:dyDescent="0.2">
      <c r="A21" s="25"/>
      <c r="B21" s="28" t="s">
        <v>54</v>
      </c>
      <c r="C21" s="29"/>
      <c r="D21" s="30"/>
      <c r="E21" s="31"/>
      <c r="F21" s="120"/>
      <c r="G21" s="121"/>
      <c r="H21" s="122">
        <v>0</v>
      </c>
      <c r="I21" s="123"/>
      <c r="J21" s="25"/>
      <c r="K21" s="12" t="s">
        <v>57</v>
      </c>
      <c r="L21" s="2"/>
      <c r="M21" s="2"/>
      <c r="N21" s="2">
        <f>SUM(N13:N20)</f>
        <v>30.799999999999997</v>
      </c>
    </row>
    <row r="22" spans="1:14" s="1" customFormat="1" x14ac:dyDescent="0.2">
      <c r="A22" s="25"/>
      <c r="B22" s="28" t="s">
        <v>54</v>
      </c>
      <c r="C22" s="29"/>
      <c r="D22" s="30"/>
      <c r="E22" s="31"/>
      <c r="F22" s="120"/>
      <c r="G22" s="121"/>
      <c r="H22" s="122">
        <v>0</v>
      </c>
      <c r="I22" s="123"/>
      <c r="J22" s="25"/>
      <c r="K22" s="2" t="s">
        <v>241</v>
      </c>
      <c r="L22" s="2"/>
      <c r="M22" s="2"/>
      <c r="N22" s="4">
        <f>N21+N11</f>
        <v>215.60000000000002</v>
      </c>
    </row>
    <row r="23" spans="1:14" s="1" customFormat="1" x14ac:dyDescent="0.2">
      <c r="A23" s="25"/>
      <c r="B23" s="32" t="s">
        <v>57</v>
      </c>
      <c r="C23" s="29"/>
      <c r="D23" s="30"/>
      <c r="E23" s="33"/>
      <c r="F23" s="120">
        <f>SUM(F20:G22)</f>
        <v>0</v>
      </c>
      <c r="G23" s="121"/>
      <c r="H23" s="122">
        <f>F23/3200</f>
        <v>0</v>
      </c>
      <c r="I23" s="123"/>
      <c r="J23" s="25"/>
    </row>
    <row r="24" spans="1:14" s="1" customFormat="1" x14ac:dyDescent="0.2"/>
    <row r="25" spans="1:14" s="1" customFormat="1" x14ac:dyDescent="0.2">
      <c r="B25" s="131" t="s">
        <v>251</v>
      </c>
      <c r="C25" s="131"/>
      <c r="D25" s="131"/>
      <c r="E25" s="131"/>
      <c r="F25" s="131"/>
      <c r="G25" s="131"/>
      <c r="H25" s="131"/>
      <c r="I25" s="131"/>
    </row>
    <row r="26" spans="1:14" s="1" customFormat="1" x14ac:dyDescent="0.2">
      <c r="B26" s="131"/>
      <c r="C26" s="131"/>
      <c r="D26" s="131"/>
      <c r="E26" s="131"/>
      <c r="F26" s="131"/>
      <c r="G26" s="131"/>
      <c r="H26" s="131"/>
      <c r="I26" s="131"/>
    </row>
    <row r="27" spans="1:14" x14ac:dyDescent="0.2">
      <c r="K27" s="1"/>
      <c r="L27" s="1"/>
      <c r="M27" s="1"/>
      <c r="N27" s="1"/>
    </row>
    <row r="28" spans="1:14" x14ac:dyDescent="0.2">
      <c r="K28" s="1"/>
      <c r="L28" s="1"/>
      <c r="M28" s="1"/>
      <c r="N28" s="1"/>
    </row>
  </sheetData>
  <mergeCells count="16">
    <mergeCell ref="K1:N1"/>
    <mergeCell ref="B25:I26"/>
    <mergeCell ref="A4:B4"/>
    <mergeCell ref="F4:G4"/>
    <mergeCell ref="B9:H9"/>
    <mergeCell ref="B18:I18"/>
    <mergeCell ref="F19:G19"/>
    <mergeCell ref="H19:I19"/>
    <mergeCell ref="F23:G23"/>
    <mergeCell ref="H23:I23"/>
    <mergeCell ref="F20:G20"/>
    <mergeCell ref="H20:I20"/>
    <mergeCell ref="F21:G21"/>
    <mergeCell ref="H21:I21"/>
    <mergeCell ref="F22:G22"/>
    <mergeCell ref="H22:I22"/>
  </mergeCells>
  <phoneticPr fontId="2" type="noConversion"/>
  <pageMargins left="0.75" right="0.75" top="0.5" bottom="0.56666666666666665" header="0.5" footer="0.5"/>
  <pageSetup orientation="landscape" horizontalDpi="4294967292" verticalDpi="429496729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view="pageLayout" zoomScaleNormal="125" workbookViewId="0">
      <selection activeCell="B6" sqref="B6"/>
    </sheetView>
  </sheetViews>
  <sheetFormatPr baseColWidth="10" defaultRowHeight="16" x14ac:dyDescent="0.2"/>
  <cols>
    <col min="2" max="2" width="12.33203125" customWidth="1"/>
    <col min="9" max="9" width="12.1640625" customWidth="1"/>
    <col min="11" max="11" width="21.6640625" customWidth="1"/>
  </cols>
  <sheetData>
    <row r="1" spans="1:19" s="6" customFormat="1" ht="20" customHeight="1" x14ac:dyDescent="0.2">
      <c r="A1" s="6" t="s">
        <v>0</v>
      </c>
      <c r="H1" s="43" t="s">
        <v>110</v>
      </c>
      <c r="K1" s="108" t="s">
        <v>109</v>
      </c>
      <c r="L1" s="108"/>
      <c r="M1" s="108"/>
      <c r="N1" s="108"/>
      <c r="P1" s="1"/>
      <c r="Q1" s="1"/>
      <c r="R1" s="1"/>
      <c r="S1" s="1"/>
    </row>
    <row r="2" spans="1:19" s="6" customFormat="1" ht="20" x14ac:dyDescent="0.2">
      <c r="A2" s="6" t="s">
        <v>1</v>
      </c>
      <c r="E2" s="6" t="s">
        <v>26</v>
      </c>
      <c r="K2" s="51" t="s">
        <v>146</v>
      </c>
      <c r="L2" s="51" t="s">
        <v>111</v>
      </c>
      <c r="M2" s="51" t="s">
        <v>90</v>
      </c>
      <c r="N2" s="50" t="s">
        <v>113</v>
      </c>
      <c r="P2" s="1"/>
      <c r="Q2" s="1"/>
      <c r="R2" s="1"/>
      <c r="S2" s="1"/>
    </row>
    <row r="3" spans="1:19" s="6" customFormat="1" ht="20" x14ac:dyDescent="0.2">
      <c r="A3" s="1"/>
      <c r="B3" s="1"/>
      <c r="C3" s="1"/>
      <c r="D3" s="1"/>
      <c r="E3" s="1"/>
      <c r="F3" s="1"/>
      <c r="G3" s="1"/>
      <c r="H3" s="1"/>
      <c r="I3" s="1"/>
      <c r="J3" s="1"/>
      <c r="K3" s="12" t="s">
        <v>185</v>
      </c>
      <c r="L3" s="12">
        <v>11</v>
      </c>
      <c r="M3" s="50">
        <v>2</v>
      </c>
      <c r="N3" s="50">
        <f>M3*8.8</f>
        <v>17.600000000000001</v>
      </c>
      <c r="P3" s="1"/>
      <c r="Q3" s="1"/>
      <c r="R3" s="1"/>
      <c r="S3" s="1"/>
    </row>
    <row r="4" spans="1:19" s="1" customFormat="1" x14ac:dyDescent="0.2">
      <c r="A4" s="99" t="s">
        <v>245</v>
      </c>
      <c r="B4" s="99"/>
      <c r="C4" s="4">
        <f>B5+B6+E5+E7</f>
        <v>2247.1999999999998</v>
      </c>
      <c r="F4" s="99" t="s">
        <v>244</v>
      </c>
      <c r="G4" s="99"/>
      <c r="H4" s="72">
        <f>C4*0.06</f>
        <v>134.83199999999999</v>
      </c>
      <c r="K4" s="12" t="s">
        <v>186</v>
      </c>
      <c r="L4" s="12">
        <v>22</v>
      </c>
      <c r="M4" s="50">
        <v>13</v>
      </c>
      <c r="N4" s="50">
        <f t="shared" ref="N4:N12" si="0">M4*8.8</f>
        <v>114.4</v>
      </c>
    </row>
    <row r="5" spans="1:19" s="1" customFormat="1" x14ac:dyDescent="0.2">
      <c r="A5" s="5"/>
      <c r="B5" s="5">
        <v>1085</v>
      </c>
      <c r="C5" s="5" t="s">
        <v>239</v>
      </c>
      <c r="D5" s="5"/>
      <c r="E5" s="60">
        <f>N24</f>
        <v>871.19999999999993</v>
      </c>
      <c r="F5" s="5" t="s">
        <v>240</v>
      </c>
      <c r="G5" s="5"/>
      <c r="H5" s="5"/>
      <c r="I5" s="5"/>
      <c r="J5" s="5"/>
      <c r="K5" s="12" t="s">
        <v>187</v>
      </c>
      <c r="L5" s="12">
        <v>18</v>
      </c>
      <c r="M5" s="50">
        <v>18</v>
      </c>
      <c r="N5" s="50">
        <f t="shared" si="0"/>
        <v>158.4</v>
      </c>
    </row>
    <row r="6" spans="1:19" s="1" customFormat="1" ht="18" customHeight="1" x14ac:dyDescent="0.2">
      <c r="A6" s="5"/>
      <c r="B6" s="5">
        <v>228</v>
      </c>
      <c r="C6" s="5" t="s">
        <v>15</v>
      </c>
      <c r="D6" s="5"/>
      <c r="E6" s="5"/>
      <c r="F6" s="5"/>
      <c r="G6" s="5"/>
      <c r="H6" s="5"/>
      <c r="I6" s="5"/>
      <c r="J6" s="5"/>
      <c r="K6" s="12" t="s">
        <v>188</v>
      </c>
      <c r="L6" s="50"/>
      <c r="M6" s="50">
        <v>1</v>
      </c>
      <c r="N6" s="50">
        <f>M6*8.8</f>
        <v>8.8000000000000007</v>
      </c>
    </row>
    <row r="7" spans="1:19" s="5" customFormat="1" x14ac:dyDescent="0.2">
      <c r="A7" s="17"/>
      <c r="B7" s="17">
        <v>21</v>
      </c>
      <c r="C7" s="17" t="s">
        <v>246</v>
      </c>
      <c r="D7" s="17"/>
      <c r="E7" s="17">
        <f>3*B7</f>
        <v>63</v>
      </c>
      <c r="F7" s="17" t="s">
        <v>41</v>
      </c>
      <c r="G7" s="17"/>
      <c r="H7" s="17"/>
      <c r="I7" s="17"/>
      <c r="J7" s="17"/>
      <c r="K7" s="12" t="s">
        <v>189</v>
      </c>
      <c r="L7" s="12">
        <v>18</v>
      </c>
      <c r="M7" s="12">
        <v>7</v>
      </c>
      <c r="N7" s="50">
        <f t="shared" si="0"/>
        <v>61.600000000000009</v>
      </c>
      <c r="P7" s="1"/>
      <c r="Q7" s="1"/>
      <c r="R7" s="1"/>
      <c r="S7" s="1"/>
    </row>
    <row r="8" spans="1:19" s="5" customFormat="1" x14ac:dyDescent="0.2">
      <c r="K8" s="12" t="s">
        <v>190</v>
      </c>
      <c r="L8" s="12">
        <v>6</v>
      </c>
      <c r="M8" s="12">
        <v>3</v>
      </c>
      <c r="N8" s="50">
        <f t="shared" si="0"/>
        <v>26.400000000000002</v>
      </c>
      <c r="P8" s="1"/>
      <c r="Q8" s="1"/>
      <c r="R8" s="1"/>
      <c r="S8" s="1"/>
    </row>
    <row r="9" spans="1:19" s="5" customFormat="1" ht="18" x14ac:dyDescent="0.2">
      <c r="A9" s="1"/>
      <c r="B9" s="100" t="s">
        <v>16</v>
      </c>
      <c r="C9" s="101"/>
      <c r="D9" s="101"/>
      <c r="E9" s="101"/>
      <c r="F9" s="101"/>
      <c r="G9" s="101"/>
      <c r="H9" s="102"/>
      <c r="I9" s="1"/>
      <c r="J9" s="1"/>
      <c r="K9" s="12" t="s">
        <v>191</v>
      </c>
      <c r="L9" s="12">
        <v>14</v>
      </c>
      <c r="M9" s="12">
        <v>18</v>
      </c>
      <c r="N9" s="50">
        <v>79.2</v>
      </c>
      <c r="O9" s="5" t="s">
        <v>265</v>
      </c>
      <c r="P9" s="1"/>
      <c r="Q9" s="1"/>
      <c r="R9" s="1"/>
      <c r="S9" s="1"/>
    </row>
    <row r="10" spans="1:19" s="5" customFormat="1" ht="48" x14ac:dyDescent="0.2">
      <c r="A10" s="1"/>
      <c r="B10" s="7" t="s">
        <v>2</v>
      </c>
      <c r="C10" s="7" t="s">
        <v>3</v>
      </c>
      <c r="D10" s="7" t="s">
        <v>4</v>
      </c>
      <c r="E10" s="7" t="s">
        <v>5</v>
      </c>
      <c r="F10" s="7" t="s">
        <v>6</v>
      </c>
      <c r="G10" s="7" t="s">
        <v>7</v>
      </c>
      <c r="H10" s="7" t="s">
        <v>8</v>
      </c>
      <c r="I10" s="1"/>
      <c r="J10" s="1"/>
      <c r="K10" s="12" t="s">
        <v>192</v>
      </c>
      <c r="L10" s="12"/>
      <c r="M10" s="12">
        <v>2</v>
      </c>
      <c r="N10" s="50">
        <f t="shared" si="0"/>
        <v>17.600000000000001</v>
      </c>
      <c r="P10" s="1"/>
      <c r="Q10" s="1"/>
      <c r="R10" s="1"/>
      <c r="S10" s="1"/>
    </row>
    <row r="11" spans="1:19" s="1" customFormat="1" x14ac:dyDescent="0.2">
      <c r="B11" s="2" t="s">
        <v>9</v>
      </c>
      <c r="C11" s="2">
        <v>256</v>
      </c>
      <c r="D11" s="3">
        <v>0.15</v>
      </c>
      <c r="E11" s="4">
        <f>C11*D11</f>
        <v>38.4</v>
      </c>
      <c r="F11" s="3">
        <v>0.15</v>
      </c>
      <c r="G11" s="2">
        <f>F11*C4</f>
        <v>337.08</v>
      </c>
      <c r="H11" s="4">
        <f>E11-G11</f>
        <v>-298.68</v>
      </c>
      <c r="K11" s="12" t="s">
        <v>193</v>
      </c>
      <c r="L11" s="12">
        <v>24</v>
      </c>
      <c r="M11" s="12">
        <v>31</v>
      </c>
      <c r="N11" s="50">
        <f t="shared" si="0"/>
        <v>272.8</v>
      </c>
    </row>
    <row r="12" spans="1:19" s="1" customFormat="1" ht="16" customHeight="1" x14ac:dyDescent="0.2">
      <c r="B12" s="42" t="s">
        <v>85</v>
      </c>
      <c r="C12" s="2">
        <v>174</v>
      </c>
      <c r="D12" s="3"/>
      <c r="E12" s="4"/>
      <c r="F12" s="3"/>
      <c r="G12" s="2"/>
      <c r="H12" s="4"/>
      <c r="I12" s="1" t="s">
        <v>249</v>
      </c>
      <c r="K12" s="12" t="s">
        <v>194</v>
      </c>
      <c r="L12" s="12">
        <v>31</v>
      </c>
      <c r="M12" s="12">
        <v>13</v>
      </c>
      <c r="N12" s="50">
        <f t="shared" si="0"/>
        <v>114.4</v>
      </c>
    </row>
    <row r="13" spans="1:19" s="1" customFormat="1" x14ac:dyDescent="0.2">
      <c r="B13" s="2" t="s">
        <v>242</v>
      </c>
      <c r="C13" s="2"/>
      <c r="D13" s="3"/>
      <c r="E13" s="4"/>
      <c r="F13" s="3"/>
      <c r="G13" s="2"/>
      <c r="H13" s="4"/>
      <c r="K13" s="12" t="s">
        <v>57</v>
      </c>
      <c r="L13" s="2"/>
      <c r="M13" s="2"/>
      <c r="N13" s="2">
        <f>SUM(N3:N12)</f>
        <v>871.19999999999993</v>
      </c>
    </row>
    <row r="14" spans="1:19" s="1" customFormat="1" x14ac:dyDescent="0.2">
      <c r="B14" s="2" t="s">
        <v>10</v>
      </c>
      <c r="C14" s="2">
        <v>82</v>
      </c>
      <c r="D14" s="3">
        <v>3</v>
      </c>
      <c r="E14" s="4">
        <f>C14*D14</f>
        <v>246</v>
      </c>
      <c r="F14" s="3">
        <v>0.5</v>
      </c>
      <c r="G14" s="2">
        <f>C4*F14</f>
        <v>1123.5999999999999</v>
      </c>
      <c r="H14" s="4">
        <f>E14-G14</f>
        <v>-877.59999999999991</v>
      </c>
      <c r="I14" s="9">
        <f>3*H14</f>
        <v>-2632.7999999999997</v>
      </c>
      <c r="J14" s="9" t="s">
        <v>36</v>
      </c>
      <c r="K14" s="51" t="s">
        <v>145</v>
      </c>
      <c r="L14" s="51" t="s">
        <v>111</v>
      </c>
      <c r="M14" s="51" t="s">
        <v>90</v>
      </c>
      <c r="N14" s="50" t="s">
        <v>113</v>
      </c>
    </row>
    <row r="15" spans="1:19" s="1" customFormat="1" ht="12" customHeight="1" x14ac:dyDescent="0.2">
      <c r="K15" s="2"/>
      <c r="L15" s="2"/>
      <c r="M15" s="2"/>
      <c r="N15" s="12">
        <f>M15*2.8</f>
        <v>0</v>
      </c>
    </row>
    <row r="16" spans="1:19" s="1" customFormat="1" hidden="1" x14ac:dyDescent="0.2">
      <c r="K16" s="2"/>
      <c r="L16" s="2"/>
      <c r="M16" s="2"/>
      <c r="N16" s="12">
        <f t="shared" ref="N16:N22" si="1">M16*2.8</f>
        <v>0</v>
      </c>
    </row>
    <row r="17" spans="2:14" s="1" customFormat="1" hidden="1" x14ac:dyDescent="0.2">
      <c r="K17" s="2"/>
      <c r="L17" s="2"/>
      <c r="M17" s="2"/>
      <c r="N17" s="12">
        <f t="shared" si="1"/>
        <v>0</v>
      </c>
    </row>
    <row r="18" spans="2:14" s="1" customFormat="1" x14ac:dyDescent="0.2">
      <c r="B18" s="111" t="s">
        <v>48</v>
      </c>
      <c r="C18" s="112"/>
      <c r="D18" s="112"/>
      <c r="E18" s="112"/>
      <c r="F18" s="112"/>
      <c r="G18" s="112"/>
      <c r="H18" s="112"/>
      <c r="I18" s="113"/>
      <c r="K18" s="2"/>
      <c r="L18" s="2"/>
      <c r="M18" s="2"/>
      <c r="N18" s="12">
        <f t="shared" si="1"/>
        <v>0</v>
      </c>
    </row>
    <row r="19" spans="2:14" s="1" customFormat="1" ht="62" customHeight="1" x14ac:dyDescent="0.2">
      <c r="B19" s="15" t="s">
        <v>47</v>
      </c>
      <c r="C19" s="15" t="s">
        <v>52</v>
      </c>
      <c r="D19" s="15" t="s">
        <v>53</v>
      </c>
      <c r="E19" s="15" t="s">
        <v>55</v>
      </c>
      <c r="F19" s="114" t="s">
        <v>46</v>
      </c>
      <c r="G19" s="114"/>
      <c r="H19" s="114" t="s">
        <v>49</v>
      </c>
      <c r="I19" s="114"/>
      <c r="K19" s="2"/>
      <c r="L19" s="2"/>
      <c r="M19" s="2"/>
      <c r="N19" s="12">
        <f t="shared" si="1"/>
        <v>0</v>
      </c>
    </row>
    <row r="20" spans="2:14" s="1" customFormat="1" x14ac:dyDescent="0.2">
      <c r="B20" s="2" t="s">
        <v>54</v>
      </c>
      <c r="C20" s="2">
        <v>76</v>
      </c>
      <c r="D20" s="23">
        <v>46</v>
      </c>
      <c r="E20" s="24" t="s">
        <v>58</v>
      </c>
      <c r="F20" s="109">
        <v>539499</v>
      </c>
      <c r="G20" s="110"/>
      <c r="H20" s="104">
        <f>F20/3200</f>
        <v>168.59343749999999</v>
      </c>
      <c r="I20" s="105"/>
      <c r="K20" s="2"/>
      <c r="L20" s="2"/>
      <c r="M20" s="2"/>
      <c r="N20" s="12">
        <f>M20*2.8</f>
        <v>0</v>
      </c>
    </row>
    <row r="21" spans="2:14" s="1" customFormat="1" x14ac:dyDescent="0.2">
      <c r="B21" s="2" t="s">
        <v>54</v>
      </c>
      <c r="C21" s="2"/>
      <c r="D21" s="23"/>
      <c r="E21" s="24"/>
      <c r="F21" s="109"/>
      <c r="G21" s="110"/>
      <c r="H21" s="104">
        <f>F21/3200</f>
        <v>0</v>
      </c>
      <c r="I21" s="105"/>
      <c r="K21" s="2"/>
      <c r="L21" s="2"/>
      <c r="M21" s="2"/>
      <c r="N21" s="12">
        <f>M21*2.8</f>
        <v>0</v>
      </c>
    </row>
    <row r="22" spans="2:14" s="1" customFormat="1" x14ac:dyDescent="0.2">
      <c r="B22" s="2" t="s">
        <v>54</v>
      </c>
      <c r="C22" s="2"/>
      <c r="D22" s="23"/>
      <c r="E22" s="24"/>
      <c r="F22" s="109"/>
      <c r="G22" s="110"/>
      <c r="H22" s="104">
        <f>F22/3200</f>
        <v>0</v>
      </c>
      <c r="I22" s="105"/>
      <c r="K22" s="2"/>
      <c r="L22" s="2"/>
      <c r="M22" s="2"/>
      <c r="N22" s="12">
        <f t="shared" si="1"/>
        <v>0</v>
      </c>
    </row>
    <row r="23" spans="2:14" s="1" customFormat="1" x14ac:dyDescent="0.2">
      <c r="B23" s="22" t="s">
        <v>57</v>
      </c>
      <c r="C23" s="2"/>
      <c r="D23" s="23"/>
      <c r="E23" s="23"/>
      <c r="F23" s="106">
        <f>SUM(F20:G22)</f>
        <v>539499</v>
      </c>
      <c r="G23" s="107"/>
      <c r="H23" s="104">
        <f>F23/3200</f>
        <v>168.59343749999999</v>
      </c>
      <c r="I23" s="105"/>
      <c r="K23" s="12" t="s">
        <v>57</v>
      </c>
      <c r="L23" s="2"/>
      <c r="M23" s="2"/>
      <c r="N23" s="2">
        <f>SUM(N15:N22)</f>
        <v>0</v>
      </c>
    </row>
    <row r="24" spans="2:14" s="1" customFormat="1" x14ac:dyDescent="0.2">
      <c r="B24" s="1" t="s">
        <v>63</v>
      </c>
      <c r="K24" s="2" t="s">
        <v>241</v>
      </c>
      <c r="L24" s="2"/>
      <c r="M24" s="2"/>
      <c r="N24" s="4">
        <f>N23+N13</f>
        <v>871.19999999999993</v>
      </c>
    </row>
    <row r="25" spans="2:14" s="1" customFormat="1" x14ac:dyDescent="0.2"/>
    <row r="26" spans="2:14" s="1" customFormat="1" x14ac:dyDescent="0.2">
      <c r="B26" s="1" t="s">
        <v>252</v>
      </c>
    </row>
    <row r="27" spans="2:14" x14ac:dyDescent="0.2">
      <c r="B27" s="34" t="s">
        <v>253</v>
      </c>
      <c r="K27" s="1"/>
      <c r="L27" s="1"/>
      <c r="M27" s="1"/>
      <c r="N27" s="1"/>
    </row>
    <row r="28" spans="2:14" x14ac:dyDescent="0.2">
      <c r="K28" s="1"/>
      <c r="L28" s="1"/>
      <c r="M28" s="1"/>
      <c r="N28" s="1"/>
    </row>
    <row r="29" spans="2:14" x14ac:dyDescent="0.2">
      <c r="K29" s="1"/>
      <c r="L29" s="1"/>
      <c r="M29" s="1"/>
      <c r="N29" s="1"/>
    </row>
    <row r="30" spans="2:14" x14ac:dyDescent="0.2">
      <c r="K30" s="1"/>
      <c r="L30" s="1"/>
      <c r="M30" s="1"/>
      <c r="N30" s="1"/>
    </row>
  </sheetData>
  <mergeCells count="15">
    <mergeCell ref="A4:B4"/>
    <mergeCell ref="F4:G4"/>
    <mergeCell ref="B9:H9"/>
    <mergeCell ref="B18:I18"/>
    <mergeCell ref="F19:G19"/>
    <mergeCell ref="H19:I19"/>
    <mergeCell ref="K1:N1"/>
    <mergeCell ref="F23:G23"/>
    <mergeCell ref="H23:I23"/>
    <mergeCell ref="F20:G20"/>
    <mergeCell ref="H20:I20"/>
    <mergeCell ref="F21:G21"/>
    <mergeCell ref="H21:I21"/>
    <mergeCell ref="F22:G22"/>
    <mergeCell ref="H22:I22"/>
  </mergeCells>
  <phoneticPr fontId="2" type="noConversion"/>
  <pageMargins left="0.75" right="0.75" top="0.5" bottom="0.8" header="0.5" footer="0.5"/>
  <pageSetup orientation="landscape" horizontalDpi="4294967292" verticalDpi="429496729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Layout" zoomScaleNormal="125" workbookViewId="0">
      <selection activeCell="A28" sqref="A28"/>
    </sheetView>
  </sheetViews>
  <sheetFormatPr baseColWidth="10" defaultRowHeight="16" x14ac:dyDescent="0.2"/>
  <cols>
    <col min="2" max="2" width="12.33203125" customWidth="1"/>
    <col min="9" max="9" width="13.5" customWidth="1"/>
    <col min="11" max="11" width="21.33203125" customWidth="1"/>
  </cols>
  <sheetData>
    <row r="1" spans="1:19" s="6" customFormat="1" ht="20" customHeight="1" x14ac:dyDescent="0.2">
      <c r="A1" s="6" t="s">
        <v>0</v>
      </c>
      <c r="H1" s="43" t="s">
        <v>110</v>
      </c>
      <c r="K1" s="108" t="s">
        <v>109</v>
      </c>
      <c r="L1" s="108"/>
      <c r="M1" s="108"/>
      <c r="N1" s="108"/>
      <c r="O1" s="5"/>
      <c r="P1" s="5"/>
      <c r="Q1" s="5"/>
      <c r="R1" s="5"/>
      <c r="S1" s="5"/>
    </row>
    <row r="2" spans="1:19" s="6" customFormat="1" ht="20" x14ac:dyDescent="0.2">
      <c r="A2" s="6" t="s">
        <v>1</v>
      </c>
      <c r="E2" s="6" t="s">
        <v>27</v>
      </c>
      <c r="K2" s="51" t="s">
        <v>146</v>
      </c>
      <c r="L2" s="51" t="s">
        <v>111</v>
      </c>
      <c r="M2" s="51" t="s">
        <v>90</v>
      </c>
      <c r="N2" s="50" t="s">
        <v>113</v>
      </c>
      <c r="O2" s="5"/>
      <c r="P2" s="5"/>
      <c r="Q2" s="5"/>
      <c r="R2" s="5"/>
      <c r="S2" s="5"/>
    </row>
    <row r="3" spans="1:19" s="6" customFormat="1" ht="20" x14ac:dyDescent="0.2">
      <c r="A3" s="1"/>
      <c r="B3" s="1"/>
      <c r="C3" s="1"/>
      <c r="D3" s="1"/>
      <c r="E3" s="1"/>
      <c r="F3" s="1"/>
      <c r="G3" s="1"/>
      <c r="H3" s="1"/>
      <c r="I3" s="1"/>
      <c r="J3" s="1"/>
      <c r="K3" s="45" t="s">
        <v>195</v>
      </c>
      <c r="L3" s="45">
        <v>9</v>
      </c>
      <c r="M3" s="44">
        <v>1</v>
      </c>
      <c r="N3" s="50">
        <f>M3*8.8</f>
        <v>8.8000000000000007</v>
      </c>
      <c r="O3" s="5"/>
      <c r="P3" s="5"/>
      <c r="Q3" s="5"/>
      <c r="R3" s="5"/>
      <c r="S3" s="5"/>
    </row>
    <row r="4" spans="1:19" s="1" customFormat="1" x14ac:dyDescent="0.2">
      <c r="A4" s="99" t="s">
        <v>245</v>
      </c>
      <c r="B4" s="99"/>
      <c r="C4" s="4">
        <f>B5+B6+E5+E7</f>
        <v>309.8</v>
      </c>
      <c r="F4" s="99" t="s">
        <v>244</v>
      </c>
      <c r="G4" s="99"/>
      <c r="H4" s="72">
        <f>C4*0.06</f>
        <v>18.588000000000001</v>
      </c>
      <c r="K4" s="2"/>
      <c r="L4" s="2"/>
      <c r="M4" s="2"/>
      <c r="N4" s="50">
        <f t="shared" ref="N4:N10" si="0">M4*8.8</f>
        <v>0</v>
      </c>
      <c r="O4" s="5"/>
      <c r="P4" s="5"/>
      <c r="Q4" s="5"/>
      <c r="R4" s="5"/>
      <c r="S4" s="5"/>
    </row>
    <row r="5" spans="1:19" s="1" customFormat="1" x14ac:dyDescent="0.2">
      <c r="A5" s="5"/>
      <c r="B5" s="5">
        <v>203</v>
      </c>
      <c r="C5" s="5" t="s">
        <v>239</v>
      </c>
      <c r="D5" s="5"/>
      <c r="E5" s="60">
        <f>N22</f>
        <v>8.8000000000000007</v>
      </c>
      <c r="F5" s="5" t="s">
        <v>240</v>
      </c>
      <c r="G5" s="5"/>
      <c r="H5" s="5"/>
      <c r="I5" s="5"/>
      <c r="J5" s="5"/>
      <c r="K5" s="2"/>
      <c r="L5" s="2"/>
      <c r="M5" s="2"/>
      <c r="N5" s="50">
        <f t="shared" si="0"/>
        <v>0</v>
      </c>
      <c r="O5" s="5"/>
      <c r="P5" s="5"/>
      <c r="Q5" s="5"/>
      <c r="R5" s="5"/>
      <c r="S5" s="5"/>
    </row>
    <row r="6" spans="1:19" s="1" customFormat="1" ht="16" customHeight="1" x14ac:dyDescent="0.2">
      <c r="A6" s="5"/>
      <c r="B6" s="5">
        <v>2</v>
      </c>
      <c r="C6" s="5" t="s">
        <v>15</v>
      </c>
      <c r="D6" s="5"/>
      <c r="E6" s="5"/>
      <c r="F6" s="5"/>
      <c r="G6" s="5"/>
      <c r="H6" s="5"/>
      <c r="I6" s="5"/>
      <c r="J6" s="5"/>
      <c r="K6" s="2"/>
      <c r="L6" s="2"/>
      <c r="M6" s="2"/>
      <c r="N6" s="50">
        <f>M6*8.8</f>
        <v>0</v>
      </c>
    </row>
    <row r="7" spans="1:19" s="5" customFormat="1" ht="14" x14ac:dyDescent="0.15">
      <c r="B7" s="5">
        <v>32</v>
      </c>
      <c r="C7" s="17" t="s">
        <v>246</v>
      </c>
      <c r="E7" s="17">
        <f>3*B7</f>
        <v>96</v>
      </c>
      <c r="F7" s="17" t="s">
        <v>41</v>
      </c>
      <c r="K7" s="44"/>
      <c r="L7" s="44"/>
      <c r="M7" s="44"/>
      <c r="N7" s="50">
        <f t="shared" si="0"/>
        <v>0</v>
      </c>
    </row>
    <row r="8" spans="1:19" s="5" customFormat="1" ht="14" x14ac:dyDescent="0.15">
      <c r="K8" s="44"/>
      <c r="L8" s="44"/>
      <c r="M8" s="44"/>
      <c r="N8" s="50">
        <f t="shared" si="0"/>
        <v>0</v>
      </c>
    </row>
    <row r="9" spans="1:19" s="5" customFormat="1" ht="18" x14ac:dyDescent="0.2">
      <c r="A9" s="1"/>
      <c r="B9" s="100" t="s">
        <v>16</v>
      </c>
      <c r="C9" s="101"/>
      <c r="D9" s="101"/>
      <c r="E9" s="101"/>
      <c r="F9" s="101"/>
      <c r="G9" s="101"/>
      <c r="H9" s="102"/>
      <c r="I9" s="1"/>
      <c r="J9" s="1"/>
      <c r="K9" s="44"/>
      <c r="L9" s="44"/>
      <c r="M9" s="44"/>
      <c r="N9" s="50">
        <f t="shared" si="0"/>
        <v>0</v>
      </c>
    </row>
    <row r="10" spans="1:19" s="5" customFormat="1" ht="48" x14ac:dyDescent="0.2">
      <c r="A10" s="1"/>
      <c r="B10" s="7" t="s">
        <v>2</v>
      </c>
      <c r="C10" s="7" t="s">
        <v>3</v>
      </c>
      <c r="D10" s="7" t="s">
        <v>4</v>
      </c>
      <c r="E10" s="7" t="s">
        <v>5</v>
      </c>
      <c r="F10" s="7" t="s">
        <v>6</v>
      </c>
      <c r="G10" s="7" t="s">
        <v>7</v>
      </c>
      <c r="H10" s="7" t="s">
        <v>8</v>
      </c>
      <c r="I10" s="1"/>
      <c r="J10" s="1"/>
      <c r="K10" s="44"/>
      <c r="L10" s="44"/>
      <c r="M10" s="44"/>
      <c r="N10" s="50">
        <f t="shared" si="0"/>
        <v>0</v>
      </c>
    </row>
    <row r="11" spans="1:19" s="1" customFormat="1" x14ac:dyDescent="0.2">
      <c r="B11" s="2" t="s">
        <v>9</v>
      </c>
      <c r="C11" s="2">
        <v>54</v>
      </c>
      <c r="D11" s="3">
        <v>0.15</v>
      </c>
      <c r="E11" s="4">
        <f>C11*D11</f>
        <v>8.1</v>
      </c>
      <c r="F11" s="3">
        <v>0.15</v>
      </c>
      <c r="G11" s="2">
        <f>F11*C4</f>
        <v>46.47</v>
      </c>
      <c r="H11" s="4">
        <f>E11-G11</f>
        <v>-38.369999999999997</v>
      </c>
      <c r="K11" s="12" t="s">
        <v>57</v>
      </c>
      <c r="L11" s="2"/>
      <c r="M11" s="2"/>
      <c r="N11" s="2">
        <f>SUM(N3:N10)</f>
        <v>8.8000000000000007</v>
      </c>
    </row>
    <row r="12" spans="1:19" s="1" customFormat="1" ht="16" customHeight="1" x14ac:dyDescent="0.2">
      <c r="B12" s="42" t="s">
        <v>85</v>
      </c>
      <c r="C12" s="2">
        <v>20</v>
      </c>
      <c r="D12" s="3"/>
      <c r="E12" s="4"/>
      <c r="F12" s="3"/>
      <c r="G12" s="2"/>
      <c r="H12" s="4"/>
      <c r="K12" s="51" t="s">
        <v>145</v>
      </c>
      <c r="L12" s="51" t="s">
        <v>111</v>
      </c>
      <c r="M12" s="51" t="s">
        <v>90</v>
      </c>
      <c r="N12" s="50" t="s">
        <v>113</v>
      </c>
    </row>
    <row r="13" spans="1:19" s="1" customFormat="1" x14ac:dyDescent="0.2">
      <c r="B13" s="2" t="s">
        <v>242</v>
      </c>
      <c r="C13" s="2"/>
      <c r="D13" s="3"/>
      <c r="E13" s="4"/>
      <c r="F13" s="3"/>
      <c r="G13" s="2"/>
      <c r="H13" s="4"/>
      <c r="K13" s="2"/>
      <c r="L13" s="2"/>
      <c r="M13" s="2"/>
      <c r="N13" s="12">
        <f>M13*2.8</f>
        <v>0</v>
      </c>
    </row>
    <row r="14" spans="1:19" s="1" customFormat="1" x14ac:dyDescent="0.2">
      <c r="B14" s="2" t="s">
        <v>10</v>
      </c>
      <c r="C14" s="2">
        <v>56</v>
      </c>
      <c r="D14" s="3">
        <v>3</v>
      </c>
      <c r="E14" s="4">
        <f>C14*D14</f>
        <v>168</v>
      </c>
      <c r="F14" s="3">
        <v>0.5</v>
      </c>
      <c r="G14" s="2">
        <f>C4*F14</f>
        <v>154.9</v>
      </c>
      <c r="H14" s="4">
        <f>E14-G14</f>
        <v>13.099999999999994</v>
      </c>
      <c r="I14" s="9">
        <f>3*H14</f>
        <v>39.299999999999983</v>
      </c>
      <c r="J14" s="9" t="s">
        <v>36</v>
      </c>
      <c r="K14" s="2"/>
      <c r="L14" s="2"/>
      <c r="M14" s="2"/>
      <c r="N14" s="12">
        <f t="shared" ref="N14:N20" si="1">M14*2.8</f>
        <v>0</v>
      </c>
    </row>
    <row r="15" spans="1:19" s="1" customFormat="1" ht="17" customHeight="1" x14ac:dyDescent="0.2">
      <c r="K15" s="2"/>
      <c r="L15" s="2"/>
      <c r="M15" s="2"/>
      <c r="N15" s="12">
        <f t="shared" si="1"/>
        <v>0</v>
      </c>
    </row>
    <row r="16" spans="1:19" s="1" customFormat="1" hidden="1" x14ac:dyDescent="0.2">
      <c r="K16" s="2"/>
      <c r="L16" s="2"/>
      <c r="M16" s="2"/>
      <c r="N16" s="12">
        <f t="shared" si="1"/>
        <v>0</v>
      </c>
    </row>
    <row r="17" spans="2:14" s="1" customFormat="1" hidden="1" x14ac:dyDescent="0.2">
      <c r="K17" s="2"/>
      <c r="L17" s="2"/>
      <c r="M17" s="2"/>
      <c r="N17" s="12">
        <f t="shared" si="1"/>
        <v>0</v>
      </c>
    </row>
    <row r="18" spans="2:14" s="1" customFormat="1" x14ac:dyDescent="0.2">
      <c r="B18" s="111" t="s">
        <v>48</v>
      </c>
      <c r="C18" s="112"/>
      <c r="D18" s="112"/>
      <c r="E18" s="112"/>
      <c r="F18" s="112"/>
      <c r="G18" s="112"/>
      <c r="H18" s="112"/>
      <c r="I18" s="113"/>
      <c r="K18" s="2"/>
      <c r="L18" s="2"/>
      <c r="M18" s="2"/>
      <c r="N18" s="12">
        <f>M18*2.8</f>
        <v>0</v>
      </c>
    </row>
    <row r="19" spans="2:14" s="1" customFormat="1" ht="62" customHeight="1" x14ac:dyDescent="0.2">
      <c r="B19" s="15" t="s">
        <v>47</v>
      </c>
      <c r="C19" s="15" t="s">
        <v>52</v>
      </c>
      <c r="D19" s="15" t="s">
        <v>53</v>
      </c>
      <c r="E19" s="15" t="s">
        <v>55</v>
      </c>
      <c r="F19" s="114" t="s">
        <v>46</v>
      </c>
      <c r="G19" s="114"/>
      <c r="H19" s="114" t="s">
        <v>49</v>
      </c>
      <c r="I19" s="114"/>
      <c r="K19" s="2"/>
      <c r="L19" s="2"/>
      <c r="M19" s="2"/>
      <c r="N19" s="12">
        <f>M19*2.8</f>
        <v>0</v>
      </c>
    </row>
    <row r="20" spans="2:14" s="1" customFormat="1" x14ac:dyDescent="0.2">
      <c r="B20" s="2" t="s">
        <v>54</v>
      </c>
      <c r="C20" s="2"/>
      <c r="D20" s="23"/>
      <c r="E20" s="24"/>
      <c r="F20" s="109"/>
      <c r="G20" s="110"/>
      <c r="H20" s="104">
        <f>F20/3200</f>
        <v>0</v>
      </c>
      <c r="I20" s="105"/>
      <c r="K20" s="2"/>
      <c r="L20" s="2"/>
      <c r="M20" s="2"/>
      <c r="N20" s="12">
        <f t="shared" si="1"/>
        <v>0</v>
      </c>
    </row>
    <row r="21" spans="2:14" s="1" customFormat="1" x14ac:dyDescent="0.2">
      <c r="B21" s="2" t="s">
        <v>54</v>
      </c>
      <c r="C21" s="2"/>
      <c r="D21" s="23"/>
      <c r="E21" s="24"/>
      <c r="F21" s="109"/>
      <c r="G21" s="110"/>
      <c r="H21" s="104">
        <f>F21/3200</f>
        <v>0</v>
      </c>
      <c r="I21" s="105"/>
      <c r="K21" s="12" t="s">
        <v>57</v>
      </c>
      <c r="L21" s="2"/>
      <c r="M21" s="2"/>
      <c r="N21" s="2">
        <f>SUM(N13:N20)</f>
        <v>0</v>
      </c>
    </row>
    <row r="22" spans="2:14" s="1" customFormat="1" x14ac:dyDescent="0.2">
      <c r="B22" s="2" t="s">
        <v>54</v>
      </c>
      <c r="C22" s="2"/>
      <c r="D22" s="23"/>
      <c r="E22" s="24"/>
      <c r="F22" s="109"/>
      <c r="G22" s="110"/>
      <c r="H22" s="104">
        <f>F22/3200</f>
        <v>0</v>
      </c>
      <c r="I22" s="105"/>
      <c r="K22" s="2" t="s">
        <v>241</v>
      </c>
      <c r="L22" s="2"/>
      <c r="M22" s="2"/>
      <c r="N22" s="4">
        <f>N21+N11</f>
        <v>8.8000000000000007</v>
      </c>
    </row>
    <row r="23" spans="2:14" s="1" customFormat="1" x14ac:dyDescent="0.2">
      <c r="B23" s="22" t="s">
        <v>57</v>
      </c>
      <c r="C23" s="2"/>
      <c r="D23" s="23"/>
      <c r="E23" s="23"/>
      <c r="F23" s="106">
        <f>SUM(F20:G22)</f>
        <v>0</v>
      </c>
      <c r="G23" s="107"/>
      <c r="H23" s="104">
        <f>F23/3200</f>
        <v>0</v>
      </c>
      <c r="I23" s="105"/>
    </row>
    <row r="24" spans="2:14" s="1" customFormat="1" x14ac:dyDescent="0.2"/>
    <row r="25" spans="2:14" s="1" customFormat="1" x14ac:dyDescent="0.2">
      <c r="B25" s="1" t="s">
        <v>308</v>
      </c>
    </row>
    <row r="26" spans="2:14" s="1" customFormat="1" x14ac:dyDescent="0.2"/>
  </sheetData>
  <mergeCells count="15">
    <mergeCell ref="A4:B4"/>
    <mergeCell ref="F4:G4"/>
    <mergeCell ref="B9:H9"/>
    <mergeCell ref="B18:I18"/>
    <mergeCell ref="F19:G19"/>
    <mergeCell ref="H19:I19"/>
    <mergeCell ref="K1:N1"/>
    <mergeCell ref="F23:G23"/>
    <mergeCell ref="H23:I23"/>
    <mergeCell ref="F20:G20"/>
    <mergeCell ref="H20:I20"/>
    <mergeCell ref="F21:G21"/>
    <mergeCell ref="H21:I21"/>
    <mergeCell ref="F22:G22"/>
    <mergeCell ref="H22:I22"/>
  </mergeCells>
  <phoneticPr fontId="2" type="noConversion"/>
  <pageMargins left="0.75" right="0.75" top="0.5" bottom="1" header="0.5" footer="0.5"/>
  <pageSetup orientation="landscape"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Layout" zoomScaleNormal="125" workbookViewId="0">
      <selection activeCell="H4" sqref="H4"/>
    </sheetView>
  </sheetViews>
  <sheetFormatPr baseColWidth="10" defaultRowHeight="16" x14ac:dyDescent="0.2"/>
  <cols>
    <col min="2" max="2" width="12.33203125" customWidth="1"/>
    <col min="9" max="9" width="12.1640625" customWidth="1"/>
    <col min="11" max="11" width="23.6640625" customWidth="1"/>
  </cols>
  <sheetData>
    <row r="1" spans="1:19" s="6" customFormat="1" ht="20" customHeight="1" x14ac:dyDescent="0.2">
      <c r="A1" s="6" t="s">
        <v>0</v>
      </c>
      <c r="H1" s="43" t="s">
        <v>110</v>
      </c>
      <c r="K1" s="108" t="s">
        <v>109</v>
      </c>
      <c r="L1" s="108"/>
      <c r="M1" s="108"/>
      <c r="N1" s="108"/>
      <c r="P1" s="1"/>
      <c r="Q1" s="1"/>
      <c r="R1" s="1"/>
      <c r="S1" s="1"/>
    </row>
    <row r="2" spans="1:19" s="6" customFormat="1" ht="20" x14ac:dyDescent="0.2">
      <c r="A2" s="6" t="s">
        <v>1</v>
      </c>
      <c r="E2" s="6" t="s">
        <v>28</v>
      </c>
      <c r="K2" s="51" t="s">
        <v>146</v>
      </c>
      <c r="L2" s="51" t="s">
        <v>111</v>
      </c>
      <c r="M2" s="51" t="s">
        <v>90</v>
      </c>
      <c r="N2" s="50" t="s">
        <v>113</v>
      </c>
      <c r="P2" s="1"/>
      <c r="Q2" s="1"/>
      <c r="R2" s="1"/>
      <c r="S2" s="1"/>
    </row>
    <row r="3" spans="1:19" s="6" customFormat="1" ht="20" x14ac:dyDescent="0.2">
      <c r="A3" s="1"/>
      <c r="B3" s="1"/>
      <c r="C3" s="1"/>
      <c r="D3" s="1"/>
      <c r="E3" s="1"/>
      <c r="F3" s="1"/>
      <c r="G3" s="1"/>
      <c r="H3" s="1"/>
      <c r="I3" s="1"/>
      <c r="J3" s="1"/>
      <c r="K3" s="12" t="s">
        <v>196</v>
      </c>
      <c r="L3" s="12">
        <v>7</v>
      </c>
      <c r="M3" s="50">
        <v>5</v>
      </c>
      <c r="N3" s="50">
        <f>M3*8.8</f>
        <v>44</v>
      </c>
      <c r="P3" s="1"/>
      <c r="Q3" s="1"/>
      <c r="R3" s="1"/>
      <c r="S3" s="1"/>
    </row>
    <row r="4" spans="1:19" s="1" customFormat="1" x14ac:dyDescent="0.2">
      <c r="A4" s="99" t="s">
        <v>245</v>
      </c>
      <c r="B4" s="99"/>
      <c r="C4" s="4">
        <f>B5+B6+E5+E7</f>
        <v>1418</v>
      </c>
      <c r="F4" s="99" t="s">
        <v>244</v>
      </c>
      <c r="G4" s="99"/>
      <c r="H4" s="72">
        <f>C4*0.06</f>
        <v>85.08</v>
      </c>
      <c r="K4" s="12" t="s">
        <v>197</v>
      </c>
      <c r="L4" s="12">
        <v>72</v>
      </c>
      <c r="M4" s="50">
        <v>72</v>
      </c>
      <c r="N4" s="50">
        <f t="shared" ref="N4:N10" si="0">M4*8.8</f>
        <v>633.6</v>
      </c>
    </row>
    <row r="5" spans="1:19" s="1" customFormat="1" x14ac:dyDescent="0.2">
      <c r="A5" s="5"/>
      <c r="B5" s="5">
        <v>382</v>
      </c>
      <c r="C5" s="5" t="s">
        <v>239</v>
      </c>
      <c r="D5" s="5"/>
      <c r="E5" s="60">
        <f>N22</f>
        <v>926</v>
      </c>
      <c r="F5" s="5" t="s">
        <v>240</v>
      </c>
      <c r="G5" s="5"/>
      <c r="H5" s="5"/>
      <c r="I5" s="5"/>
      <c r="J5" s="5"/>
      <c r="K5" s="12" t="s">
        <v>198</v>
      </c>
      <c r="L5" s="12">
        <v>4</v>
      </c>
      <c r="M5" s="50">
        <v>1</v>
      </c>
      <c r="N5" s="50">
        <f t="shared" si="0"/>
        <v>8.8000000000000007</v>
      </c>
    </row>
    <row r="6" spans="1:19" s="1" customFormat="1" ht="15" customHeight="1" x14ac:dyDescent="0.2">
      <c r="A6" s="5"/>
      <c r="B6" s="5">
        <v>59</v>
      </c>
      <c r="C6" s="5" t="s">
        <v>15</v>
      </c>
      <c r="D6" s="5"/>
      <c r="E6" s="5"/>
      <c r="F6" s="5"/>
      <c r="G6" s="5"/>
      <c r="H6" s="5"/>
      <c r="I6" s="5"/>
      <c r="J6" s="5"/>
      <c r="K6" s="12" t="s">
        <v>199</v>
      </c>
      <c r="L6" s="50">
        <v>5</v>
      </c>
      <c r="M6" s="50">
        <v>1</v>
      </c>
      <c r="N6" s="50">
        <f>M6*8.8</f>
        <v>8.8000000000000007</v>
      </c>
    </row>
    <row r="7" spans="1:19" s="5" customFormat="1" x14ac:dyDescent="0.2">
      <c r="B7" s="5">
        <v>17</v>
      </c>
      <c r="C7" s="17" t="s">
        <v>246</v>
      </c>
      <c r="E7" s="17">
        <f>3*B7</f>
        <v>51</v>
      </c>
      <c r="F7" s="17" t="s">
        <v>41</v>
      </c>
      <c r="K7" s="12" t="s">
        <v>200</v>
      </c>
      <c r="L7" s="12">
        <v>27</v>
      </c>
      <c r="M7" s="12">
        <v>24</v>
      </c>
      <c r="N7" s="50">
        <f t="shared" si="0"/>
        <v>211.20000000000002</v>
      </c>
      <c r="P7" s="1"/>
      <c r="Q7" s="1"/>
      <c r="R7" s="1"/>
      <c r="S7" s="1"/>
    </row>
    <row r="8" spans="1:19" s="5" customFormat="1" x14ac:dyDescent="0.2">
      <c r="K8" s="44"/>
      <c r="L8" s="44"/>
      <c r="M8" s="44"/>
      <c r="N8" s="50">
        <f t="shared" si="0"/>
        <v>0</v>
      </c>
      <c r="P8" s="1"/>
      <c r="Q8" s="1"/>
      <c r="R8" s="1"/>
      <c r="S8" s="1"/>
    </row>
    <row r="9" spans="1:19" s="5" customFormat="1" ht="18" x14ac:dyDescent="0.2">
      <c r="A9" s="1"/>
      <c r="B9" s="100" t="s">
        <v>16</v>
      </c>
      <c r="C9" s="101"/>
      <c r="D9" s="101"/>
      <c r="E9" s="101"/>
      <c r="F9" s="101"/>
      <c r="G9" s="101"/>
      <c r="H9" s="102"/>
      <c r="I9" s="1"/>
      <c r="J9" s="1"/>
      <c r="K9" s="44"/>
      <c r="L9" s="44"/>
      <c r="M9" s="44"/>
      <c r="N9" s="50">
        <f t="shared" si="0"/>
        <v>0</v>
      </c>
      <c r="P9" s="1"/>
      <c r="Q9" s="1"/>
      <c r="R9" s="1"/>
      <c r="S9" s="1"/>
    </row>
    <row r="10" spans="1:19" s="5" customFormat="1" ht="48" x14ac:dyDescent="0.2">
      <c r="A10" s="1"/>
      <c r="B10" s="7" t="s">
        <v>2</v>
      </c>
      <c r="C10" s="7" t="s">
        <v>3</v>
      </c>
      <c r="D10" s="7" t="s">
        <v>4</v>
      </c>
      <c r="E10" s="7" t="s">
        <v>5</v>
      </c>
      <c r="F10" s="7" t="s">
        <v>6</v>
      </c>
      <c r="G10" s="7" t="s">
        <v>7</v>
      </c>
      <c r="H10" s="7" t="s">
        <v>8</v>
      </c>
      <c r="I10" s="1"/>
      <c r="J10" s="1"/>
      <c r="K10" s="44"/>
      <c r="L10" s="44"/>
      <c r="M10" s="44"/>
      <c r="N10" s="50">
        <f t="shared" si="0"/>
        <v>0</v>
      </c>
      <c r="P10" s="1"/>
      <c r="Q10" s="1"/>
      <c r="R10" s="1"/>
      <c r="S10" s="1"/>
    </row>
    <row r="11" spans="1:19" s="1" customFormat="1" x14ac:dyDescent="0.2">
      <c r="B11" s="2" t="s">
        <v>9</v>
      </c>
      <c r="C11" s="2">
        <v>38</v>
      </c>
      <c r="D11" s="3">
        <v>0.15</v>
      </c>
      <c r="E11" s="4">
        <f>C11*D11</f>
        <v>5.7</v>
      </c>
      <c r="F11" s="3">
        <v>0.15</v>
      </c>
      <c r="G11" s="2">
        <f>F11*C4</f>
        <v>212.7</v>
      </c>
      <c r="H11" s="4">
        <f>E11-G11</f>
        <v>-207</v>
      </c>
      <c r="K11" s="12" t="s">
        <v>57</v>
      </c>
      <c r="L11" s="2"/>
      <c r="M11" s="2"/>
      <c r="N11" s="2">
        <f>SUM(N3:N10)</f>
        <v>906.4</v>
      </c>
    </row>
    <row r="12" spans="1:19" s="1" customFormat="1" ht="16" customHeight="1" x14ac:dyDescent="0.2">
      <c r="B12" s="42" t="s">
        <v>85</v>
      </c>
      <c r="C12" s="2">
        <v>20</v>
      </c>
      <c r="D12" s="3"/>
      <c r="E12" s="4"/>
      <c r="F12" s="3"/>
      <c r="G12" s="2"/>
      <c r="H12" s="4"/>
      <c r="K12" s="51" t="s">
        <v>145</v>
      </c>
      <c r="L12" s="51" t="s">
        <v>111</v>
      </c>
      <c r="M12" s="51" t="s">
        <v>90</v>
      </c>
      <c r="N12" s="50" t="s">
        <v>113</v>
      </c>
    </row>
    <row r="13" spans="1:19" s="1" customFormat="1" x14ac:dyDescent="0.2">
      <c r="B13" s="2" t="s">
        <v>242</v>
      </c>
      <c r="C13" s="2"/>
      <c r="D13" s="3"/>
      <c r="E13" s="4"/>
      <c r="F13" s="3"/>
      <c r="G13" s="2"/>
      <c r="H13" s="4"/>
      <c r="K13" s="12" t="s">
        <v>201</v>
      </c>
      <c r="L13" s="12">
        <v>7</v>
      </c>
      <c r="M13" s="12">
        <v>7</v>
      </c>
      <c r="N13" s="12">
        <f>M13*2.8</f>
        <v>19.599999999999998</v>
      </c>
    </row>
    <row r="14" spans="1:19" s="1" customFormat="1" x14ac:dyDescent="0.2">
      <c r="B14" s="2" t="s">
        <v>10</v>
      </c>
      <c r="C14" s="2">
        <v>49</v>
      </c>
      <c r="D14" s="3">
        <v>3</v>
      </c>
      <c r="E14" s="4">
        <f>C14*D14</f>
        <v>147</v>
      </c>
      <c r="F14" s="3">
        <v>0.5</v>
      </c>
      <c r="G14" s="2">
        <f>C4*F14</f>
        <v>709</v>
      </c>
      <c r="H14" s="4">
        <f>E14-G14</f>
        <v>-562</v>
      </c>
      <c r="I14" s="9">
        <f>3*H14</f>
        <v>-1686</v>
      </c>
      <c r="J14" s="9" t="s">
        <v>36</v>
      </c>
      <c r="K14" s="2"/>
      <c r="L14" s="2"/>
      <c r="M14" s="2"/>
      <c r="N14" s="12">
        <f t="shared" ref="N14:N20" si="1">M14*2.8</f>
        <v>0</v>
      </c>
    </row>
    <row r="15" spans="1:19" s="1" customFormat="1" x14ac:dyDescent="0.2">
      <c r="K15" s="2"/>
      <c r="L15" s="2"/>
      <c r="M15" s="2"/>
      <c r="N15" s="12">
        <f t="shared" si="1"/>
        <v>0</v>
      </c>
    </row>
    <row r="16" spans="1:19" s="1" customFormat="1" ht="1" customHeight="1" x14ac:dyDescent="0.2">
      <c r="K16" s="2"/>
      <c r="L16" s="2"/>
      <c r="M16" s="2"/>
      <c r="N16" s="12">
        <f t="shared" si="1"/>
        <v>0</v>
      </c>
    </row>
    <row r="17" spans="2:14" s="1" customFormat="1" hidden="1" x14ac:dyDescent="0.2">
      <c r="K17" s="2"/>
      <c r="L17" s="2"/>
      <c r="M17" s="2"/>
      <c r="N17" s="12">
        <f t="shared" si="1"/>
        <v>0</v>
      </c>
    </row>
    <row r="18" spans="2:14" s="1" customFormat="1" x14ac:dyDescent="0.2">
      <c r="B18" s="111" t="s">
        <v>48</v>
      </c>
      <c r="C18" s="112"/>
      <c r="D18" s="112"/>
      <c r="E18" s="112"/>
      <c r="F18" s="112"/>
      <c r="G18" s="112"/>
      <c r="H18" s="112"/>
      <c r="I18" s="113"/>
      <c r="K18" s="2"/>
      <c r="L18" s="2"/>
      <c r="M18" s="2"/>
      <c r="N18" s="12">
        <f>M18*2.8</f>
        <v>0</v>
      </c>
    </row>
    <row r="19" spans="2:14" s="1" customFormat="1" ht="62" customHeight="1" x14ac:dyDescent="0.2">
      <c r="B19" s="15" t="s">
        <v>47</v>
      </c>
      <c r="C19" s="15" t="s">
        <v>52</v>
      </c>
      <c r="D19" s="15" t="s">
        <v>53</v>
      </c>
      <c r="E19" s="15" t="s">
        <v>55</v>
      </c>
      <c r="F19" s="114" t="s">
        <v>46</v>
      </c>
      <c r="G19" s="114"/>
      <c r="H19" s="114" t="s">
        <v>49</v>
      </c>
      <c r="I19" s="114"/>
      <c r="K19" s="2"/>
      <c r="L19" s="2"/>
      <c r="M19" s="2"/>
      <c r="N19" s="12">
        <f>M19*2.8</f>
        <v>0</v>
      </c>
    </row>
    <row r="20" spans="2:14" s="1" customFormat="1" x14ac:dyDescent="0.2">
      <c r="B20" s="2" t="s">
        <v>54</v>
      </c>
      <c r="C20" s="2"/>
      <c r="D20" s="23"/>
      <c r="E20" s="24"/>
      <c r="F20" s="109"/>
      <c r="G20" s="110"/>
      <c r="H20" s="104">
        <f>F20/3200</f>
        <v>0</v>
      </c>
      <c r="I20" s="105"/>
      <c r="K20" s="2"/>
      <c r="L20" s="2"/>
      <c r="M20" s="2"/>
      <c r="N20" s="12">
        <f t="shared" si="1"/>
        <v>0</v>
      </c>
    </row>
    <row r="21" spans="2:14" s="1" customFormat="1" x14ac:dyDescent="0.2">
      <c r="B21" s="2" t="s">
        <v>54</v>
      </c>
      <c r="C21" s="2"/>
      <c r="D21" s="23"/>
      <c r="E21" s="24"/>
      <c r="F21" s="109"/>
      <c r="G21" s="110"/>
      <c r="H21" s="104">
        <f>F21/3200</f>
        <v>0</v>
      </c>
      <c r="I21" s="105"/>
      <c r="K21" s="12" t="s">
        <v>57</v>
      </c>
      <c r="L21" s="2"/>
      <c r="M21" s="2"/>
      <c r="N21" s="2">
        <f>SUM(N13:N20)</f>
        <v>19.599999999999998</v>
      </c>
    </row>
    <row r="22" spans="2:14" s="1" customFormat="1" x14ac:dyDescent="0.2">
      <c r="B22" s="2" t="s">
        <v>54</v>
      </c>
      <c r="C22" s="2"/>
      <c r="D22" s="23"/>
      <c r="E22" s="24"/>
      <c r="F22" s="109"/>
      <c r="G22" s="110"/>
      <c r="H22" s="104">
        <f>F22/3200</f>
        <v>0</v>
      </c>
      <c r="I22" s="105"/>
      <c r="K22" s="2" t="s">
        <v>241</v>
      </c>
      <c r="L22" s="2"/>
      <c r="M22" s="2"/>
      <c r="N22" s="4">
        <f>N21+N11</f>
        <v>926</v>
      </c>
    </row>
    <row r="23" spans="2:14" s="1" customFormat="1" x14ac:dyDescent="0.2">
      <c r="B23" s="22" t="s">
        <v>57</v>
      </c>
      <c r="C23" s="2"/>
      <c r="D23" s="23"/>
      <c r="E23" s="23"/>
      <c r="F23" s="106">
        <f>SUM(F20:G22)</f>
        <v>0</v>
      </c>
      <c r="G23" s="107"/>
      <c r="H23" s="104">
        <f>F23/3200</f>
        <v>0</v>
      </c>
      <c r="I23" s="105"/>
    </row>
    <row r="24" spans="2:14" s="1" customFormat="1" x14ac:dyDescent="0.2">
      <c r="K24"/>
      <c r="L24"/>
      <c r="M24"/>
      <c r="N24"/>
    </row>
    <row r="25" spans="2:14" s="1" customFormat="1" x14ac:dyDescent="0.2">
      <c r="K25"/>
      <c r="L25"/>
      <c r="M25"/>
      <c r="N25"/>
    </row>
    <row r="26" spans="2:14" s="1" customFormat="1" x14ac:dyDescent="0.2">
      <c r="K26"/>
      <c r="L26"/>
      <c r="M26"/>
      <c r="N26"/>
    </row>
  </sheetData>
  <mergeCells count="15">
    <mergeCell ref="A4:B4"/>
    <mergeCell ref="F4:G4"/>
    <mergeCell ref="B9:H9"/>
    <mergeCell ref="B18:I18"/>
    <mergeCell ref="F19:G19"/>
    <mergeCell ref="H19:I19"/>
    <mergeCell ref="K1:N1"/>
    <mergeCell ref="F23:G23"/>
    <mergeCell ref="H23:I23"/>
    <mergeCell ref="F20:G20"/>
    <mergeCell ref="H20:I20"/>
    <mergeCell ref="F21:G21"/>
    <mergeCell ref="H21:I21"/>
    <mergeCell ref="F22:G22"/>
    <mergeCell ref="H22:I22"/>
  </mergeCells>
  <phoneticPr fontId="2" type="noConversion"/>
  <pageMargins left="0.75" right="0.75" top="0.5" bottom="1" header="0.5" footer="0.5"/>
  <pageSetup orientation="landscape" horizontalDpi="4294967292" verticalDpi="429496729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Layout" zoomScaleNormal="125" workbookViewId="0">
      <selection activeCell="H4" sqref="H4"/>
    </sheetView>
  </sheetViews>
  <sheetFormatPr baseColWidth="10" defaultRowHeight="16" x14ac:dyDescent="0.2"/>
  <cols>
    <col min="2" max="2" width="12.33203125" customWidth="1"/>
    <col min="9" max="9" width="14.1640625" customWidth="1"/>
    <col min="11" max="11" width="17.5" customWidth="1"/>
  </cols>
  <sheetData>
    <row r="1" spans="1:19" s="6" customFormat="1" ht="20" customHeight="1" x14ac:dyDescent="0.2">
      <c r="A1" s="6" t="s">
        <v>0</v>
      </c>
      <c r="H1" s="43" t="s">
        <v>110</v>
      </c>
      <c r="K1" s="108" t="s">
        <v>109</v>
      </c>
      <c r="L1" s="108"/>
      <c r="M1" s="108"/>
      <c r="N1" s="108"/>
      <c r="P1" s="1"/>
      <c r="Q1" s="1"/>
      <c r="R1" s="1"/>
      <c r="S1" s="1"/>
    </row>
    <row r="2" spans="1:19" s="6" customFormat="1" ht="20" x14ac:dyDescent="0.2">
      <c r="A2" s="6" t="s">
        <v>1</v>
      </c>
      <c r="E2" s="6" t="s">
        <v>29</v>
      </c>
      <c r="K2" s="51" t="s">
        <v>146</v>
      </c>
      <c r="L2" s="51" t="s">
        <v>111</v>
      </c>
      <c r="M2" s="51" t="s">
        <v>90</v>
      </c>
      <c r="N2" s="50" t="s">
        <v>113</v>
      </c>
      <c r="P2" s="1"/>
      <c r="Q2" s="1"/>
      <c r="R2" s="1"/>
      <c r="S2" s="1"/>
    </row>
    <row r="3" spans="1:19" s="6" customFormat="1" ht="20" x14ac:dyDescent="0.2">
      <c r="A3" s="1"/>
      <c r="B3" s="1"/>
      <c r="C3" s="1"/>
      <c r="D3" s="1"/>
      <c r="E3" s="1"/>
      <c r="F3" s="1"/>
      <c r="G3" s="1"/>
      <c r="H3" s="1"/>
      <c r="I3" s="1"/>
      <c r="J3" s="1"/>
      <c r="K3" s="12" t="s">
        <v>202</v>
      </c>
      <c r="L3" s="12">
        <v>10</v>
      </c>
      <c r="M3" s="50">
        <v>14</v>
      </c>
      <c r="N3" s="50">
        <f>M3*8.8</f>
        <v>123.20000000000002</v>
      </c>
      <c r="P3" s="1"/>
      <c r="Q3" s="1"/>
      <c r="R3" s="1"/>
      <c r="S3" s="1"/>
    </row>
    <row r="4" spans="1:19" s="1" customFormat="1" x14ac:dyDescent="0.2">
      <c r="A4" s="99" t="s">
        <v>245</v>
      </c>
      <c r="B4" s="99"/>
      <c r="C4" s="4">
        <f>B5+B6+E5+E7</f>
        <v>689.2</v>
      </c>
      <c r="F4" s="99" t="s">
        <v>244</v>
      </c>
      <c r="G4" s="99"/>
      <c r="H4" s="72">
        <f>C4*0.06</f>
        <v>41.352000000000004</v>
      </c>
      <c r="K4" s="12" t="s">
        <v>203</v>
      </c>
      <c r="L4" s="12">
        <v>32</v>
      </c>
      <c r="M4" s="50">
        <v>29</v>
      </c>
      <c r="N4" s="50">
        <f t="shared" ref="N4:N10" si="0">M4*8.8</f>
        <v>255.20000000000002</v>
      </c>
    </row>
    <row r="5" spans="1:19" s="1" customFormat="1" x14ac:dyDescent="0.2">
      <c r="A5" s="5"/>
      <c r="B5" s="5">
        <v>272</v>
      </c>
      <c r="C5" s="5" t="s">
        <v>239</v>
      </c>
      <c r="D5" s="5"/>
      <c r="E5" s="60">
        <f>N22</f>
        <v>387.20000000000005</v>
      </c>
      <c r="F5" s="5" t="s">
        <v>240</v>
      </c>
      <c r="G5" s="5"/>
      <c r="H5" s="5"/>
      <c r="I5" s="5"/>
      <c r="J5" s="5"/>
      <c r="K5" s="12" t="s">
        <v>204</v>
      </c>
      <c r="L5" s="12">
        <v>5</v>
      </c>
      <c r="M5" s="50">
        <v>1</v>
      </c>
      <c r="N5" s="50">
        <f t="shared" si="0"/>
        <v>8.8000000000000007</v>
      </c>
    </row>
    <row r="6" spans="1:19" s="1" customFormat="1" ht="16" customHeight="1" x14ac:dyDescent="0.2">
      <c r="A6" s="5"/>
      <c r="B6" s="5">
        <v>0</v>
      </c>
      <c r="C6" s="5" t="s">
        <v>15</v>
      </c>
      <c r="D6" s="5"/>
      <c r="E6" s="5"/>
      <c r="F6" s="5"/>
      <c r="G6" s="5"/>
      <c r="H6" s="5"/>
      <c r="I6" s="5"/>
      <c r="J6" s="5"/>
      <c r="K6" s="2"/>
      <c r="L6" s="2"/>
      <c r="M6" s="2"/>
      <c r="N6" s="50">
        <f>M6*8.8</f>
        <v>0</v>
      </c>
    </row>
    <row r="7" spans="1:19" s="5" customFormat="1" x14ac:dyDescent="0.2">
      <c r="B7" s="5">
        <v>10</v>
      </c>
      <c r="C7" s="17" t="s">
        <v>246</v>
      </c>
      <c r="E7" s="17">
        <f>3*B7</f>
        <v>30</v>
      </c>
      <c r="F7" s="17" t="s">
        <v>41</v>
      </c>
      <c r="K7" s="44"/>
      <c r="L7" s="44"/>
      <c r="M7" s="44"/>
      <c r="N7" s="50">
        <f t="shared" si="0"/>
        <v>0</v>
      </c>
      <c r="P7" s="1"/>
      <c r="Q7" s="1"/>
      <c r="R7" s="1"/>
      <c r="S7" s="1"/>
    </row>
    <row r="8" spans="1:19" s="5" customFormat="1" x14ac:dyDescent="0.2">
      <c r="K8" s="44"/>
      <c r="L8" s="44"/>
      <c r="M8" s="44"/>
      <c r="N8" s="50">
        <f t="shared" si="0"/>
        <v>0</v>
      </c>
      <c r="P8" s="1"/>
      <c r="Q8" s="1"/>
      <c r="R8" s="1"/>
      <c r="S8" s="1"/>
    </row>
    <row r="9" spans="1:19" s="5" customFormat="1" ht="18" x14ac:dyDescent="0.2">
      <c r="A9" s="1"/>
      <c r="B9" s="100" t="s">
        <v>16</v>
      </c>
      <c r="C9" s="101"/>
      <c r="D9" s="101"/>
      <c r="E9" s="101"/>
      <c r="F9" s="101"/>
      <c r="G9" s="101"/>
      <c r="H9" s="102"/>
      <c r="I9" s="1"/>
      <c r="J9" s="1"/>
      <c r="K9" s="44"/>
      <c r="L9" s="44"/>
      <c r="M9" s="44"/>
      <c r="N9" s="50">
        <f t="shared" si="0"/>
        <v>0</v>
      </c>
      <c r="P9" s="1"/>
      <c r="Q9" s="1"/>
      <c r="R9" s="1"/>
      <c r="S9" s="1"/>
    </row>
    <row r="10" spans="1:19" s="5" customFormat="1" ht="48" x14ac:dyDescent="0.2">
      <c r="A10" s="1"/>
      <c r="B10" s="7" t="s">
        <v>2</v>
      </c>
      <c r="C10" s="7" t="s">
        <v>3</v>
      </c>
      <c r="D10" s="7" t="s">
        <v>4</v>
      </c>
      <c r="E10" s="7" t="s">
        <v>5</v>
      </c>
      <c r="F10" s="7" t="s">
        <v>6</v>
      </c>
      <c r="G10" s="7" t="s">
        <v>7</v>
      </c>
      <c r="H10" s="7" t="s">
        <v>8</v>
      </c>
      <c r="I10" s="1"/>
      <c r="J10" s="1"/>
      <c r="K10" s="44"/>
      <c r="L10" s="44"/>
      <c r="M10" s="44"/>
      <c r="N10" s="50">
        <f t="shared" si="0"/>
        <v>0</v>
      </c>
      <c r="P10" s="1"/>
      <c r="Q10" s="1"/>
      <c r="R10" s="1"/>
      <c r="S10" s="1"/>
    </row>
    <row r="11" spans="1:19" s="1" customFormat="1" x14ac:dyDescent="0.2">
      <c r="B11" s="2" t="s">
        <v>9</v>
      </c>
      <c r="C11" s="2">
        <v>46</v>
      </c>
      <c r="D11" s="3">
        <v>0.15</v>
      </c>
      <c r="E11" s="4">
        <f>C11*D11</f>
        <v>6.8999999999999995</v>
      </c>
      <c r="F11" s="3">
        <v>0.15</v>
      </c>
      <c r="G11" s="2">
        <f>F11*C4</f>
        <v>103.38000000000001</v>
      </c>
      <c r="H11" s="4">
        <f>E11-G11</f>
        <v>-96.48</v>
      </c>
      <c r="K11" s="12" t="s">
        <v>57</v>
      </c>
      <c r="L11" s="2"/>
      <c r="M11" s="2"/>
      <c r="N11" s="2">
        <f>SUM(N3:N10)</f>
        <v>387.20000000000005</v>
      </c>
    </row>
    <row r="12" spans="1:19" s="1" customFormat="1" ht="19" customHeight="1" x14ac:dyDescent="0.2">
      <c r="B12" s="42" t="s">
        <v>85</v>
      </c>
      <c r="C12" s="2">
        <v>46</v>
      </c>
      <c r="D12" s="3"/>
      <c r="E12" s="4"/>
      <c r="F12" s="3"/>
      <c r="G12" s="2"/>
      <c r="H12" s="4"/>
      <c r="K12" s="51" t="s">
        <v>145</v>
      </c>
      <c r="L12" s="51" t="s">
        <v>111</v>
      </c>
      <c r="M12" s="51" t="s">
        <v>90</v>
      </c>
      <c r="N12" s="50" t="s">
        <v>113</v>
      </c>
    </row>
    <row r="13" spans="1:19" s="1" customFormat="1" x14ac:dyDescent="0.2">
      <c r="B13" s="2" t="s">
        <v>242</v>
      </c>
      <c r="C13" s="2"/>
      <c r="D13" s="3"/>
      <c r="E13" s="4"/>
      <c r="F13" s="3"/>
      <c r="G13" s="2"/>
      <c r="H13" s="4"/>
      <c r="K13" s="2"/>
      <c r="L13" s="2"/>
      <c r="M13" s="2"/>
      <c r="N13" s="12">
        <f>M13*2.8</f>
        <v>0</v>
      </c>
    </row>
    <row r="14" spans="1:19" s="1" customFormat="1" x14ac:dyDescent="0.2">
      <c r="B14" s="2" t="s">
        <v>10</v>
      </c>
      <c r="C14" s="2">
        <v>33</v>
      </c>
      <c r="D14" s="3">
        <v>3</v>
      </c>
      <c r="E14" s="4">
        <f>C14*D14</f>
        <v>99</v>
      </c>
      <c r="F14" s="3">
        <v>0.5</v>
      </c>
      <c r="G14" s="2">
        <f>C4*F14</f>
        <v>344.6</v>
      </c>
      <c r="H14" s="4">
        <f>E14-G14</f>
        <v>-245.60000000000002</v>
      </c>
      <c r="I14" s="9">
        <f>3*H14</f>
        <v>-736.80000000000007</v>
      </c>
      <c r="J14" s="9" t="s">
        <v>36</v>
      </c>
      <c r="K14" s="2"/>
      <c r="L14" s="2"/>
      <c r="M14" s="2"/>
      <c r="N14" s="12">
        <f t="shared" ref="N14:N20" si="1">M14*2.8</f>
        <v>0</v>
      </c>
    </row>
    <row r="15" spans="1:19" s="1" customFormat="1" x14ac:dyDescent="0.2">
      <c r="K15" s="2"/>
      <c r="L15" s="2"/>
      <c r="M15" s="2"/>
      <c r="N15" s="12">
        <f t="shared" si="1"/>
        <v>0</v>
      </c>
    </row>
    <row r="16" spans="1:19" s="1" customFormat="1" ht="15" customHeight="1" x14ac:dyDescent="0.2">
      <c r="K16" s="2"/>
      <c r="L16" s="2"/>
      <c r="M16" s="2"/>
      <c r="N16" s="12">
        <f t="shared" si="1"/>
        <v>0</v>
      </c>
    </row>
    <row r="17" spans="2:14" s="1" customFormat="1" hidden="1" x14ac:dyDescent="0.2">
      <c r="K17" s="2"/>
      <c r="L17" s="2"/>
      <c r="M17" s="2"/>
      <c r="N17" s="12">
        <f t="shared" si="1"/>
        <v>0</v>
      </c>
    </row>
    <row r="18" spans="2:14" s="1" customFormat="1" x14ac:dyDescent="0.2">
      <c r="B18" s="111" t="s">
        <v>48</v>
      </c>
      <c r="C18" s="112"/>
      <c r="D18" s="112"/>
      <c r="E18" s="112"/>
      <c r="F18" s="112"/>
      <c r="G18" s="112"/>
      <c r="H18" s="112"/>
      <c r="I18" s="113"/>
      <c r="K18" s="2"/>
      <c r="L18" s="2"/>
      <c r="M18" s="2"/>
      <c r="N18" s="12">
        <f>M18*2.8</f>
        <v>0</v>
      </c>
    </row>
    <row r="19" spans="2:14" s="1" customFormat="1" ht="62" customHeight="1" x14ac:dyDescent="0.2">
      <c r="B19" s="15" t="s">
        <v>47</v>
      </c>
      <c r="C19" s="15" t="s">
        <v>52</v>
      </c>
      <c r="D19" s="15" t="s">
        <v>53</v>
      </c>
      <c r="E19" s="15" t="s">
        <v>55</v>
      </c>
      <c r="F19" s="114" t="s">
        <v>46</v>
      </c>
      <c r="G19" s="114"/>
      <c r="H19" s="114" t="s">
        <v>49</v>
      </c>
      <c r="I19" s="114"/>
      <c r="K19" s="2"/>
      <c r="L19" s="2"/>
      <c r="M19" s="2"/>
      <c r="N19" s="12">
        <f>M19*2.8</f>
        <v>0</v>
      </c>
    </row>
    <row r="20" spans="2:14" s="1" customFormat="1" x14ac:dyDescent="0.2">
      <c r="B20" s="2" t="s">
        <v>54</v>
      </c>
      <c r="C20" s="2"/>
      <c r="D20" s="23"/>
      <c r="E20" s="24"/>
      <c r="F20" s="109"/>
      <c r="G20" s="110"/>
      <c r="H20" s="104">
        <f>F20/3200</f>
        <v>0</v>
      </c>
      <c r="I20" s="105"/>
      <c r="K20" s="2"/>
      <c r="L20" s="2"/>
      <c r="M20" s="2"/>
      <c r="N20" s="12">
        <f t="shared" si="1"/>
        <v>0</v>
      </c>
    </row>
    <row r="21" spans="2:14" s="1" customFormat="1" x14ac:dyDescent="0.2">
      <c r="B21" s="2" t="s">
        <v>54</v>
      </c>
      <c r="C21" s="2"/>
      <c r="D21" s="23"/>
      <c r="E21" s="24"/>
      <c r="F21" s="109"/>
      <c r="G21" s="110"/>
      <c r="H21" s="104">
        <f>F21/3200</f>
        <v>0</v>
      </c>
      <c r="I21" s="105"/>
      <c r="K21" s="12" t="s">
        <v>57</v>
      </c>
      <c r="L21" s="2"/>
      <c r="M21" s="2"/>
      <c r="N21" s="2">
        <f>SUM(N13:N20)</f>
        <v>0</v>
      </c>
    </row>
    <row r="22" spans="2:14" s="1" customFormat="1" x14ac:dyDescent="0.2">
      <c r="B22" s="2" t="s">
        <v>54</v>
      </c>
      <c r="C22" s="2"/>
      <c r="D22" s="23"/>
      <c r="E22" s="24"/>
      <c r="F22" s="109"/>
      <c r="G22" s="110"/>
      <c r="H22" s="104">
        <f>F22/3200</f>
        <v>0</v>
      </c>
      <c r="I22" s="105"/>
      <c r="K22" s="2" t="s">
        <v>241</v>
      </c>
      <c r="L22" s="2"/>
      <c r="M22" s="2"/>
      <c r="N22" s="4">
        <f>N21+N11</f>
        <v>387.20000000000005</v>
      </c>
    </row>
    <row r="23" spans="2:14" s="1" customFormat="1" x14ac:dyDescent="0.2">
      <c r="B23" s="22" t="s">
        <v>57</v>
      </c>
      <c r="C23" s="2"/>
      <c r="D23" s="23"/>
      <c r="E23" s="23"/>
      <c r="F23" s="106">
        <f>SUM(F20:G22)</f>
        <v>0</v>
      </c>
      <c r="G23" s="107"/>
      <c r="H23" s="104">
        <f>F23/3200</f>
        <v>0</v>
      </c>
      <c r="I23" s="105"/>
      <c r="K23"/>
      <c r="L23"/>
      <c r="M23"/>
      <c r="N23"/>
    </row>
    <row r="24" spans="2:14" s="1" customFormat="1" x14ac:dyDescent="0.2">
      <c r="K24"/>
      <c r="L24"/>
      <c r="M24"/>
      <c r="N24"/>
    </row>
    <row r="25" spans="2:14" s="1" customFormat="1" x14ac:dyDescent="0.2">
      <c r="K25"/>
      <c r="L25"/>
      <c r="M25"/>
      <c r="N25"/>
    </row>
    <row r="26" spans="2:14" s="1" customFormat="1" x14ac:dyDescent="0.2">
      <c r="K26"/>
      <c r="L26"/>
      <c r="M26"/>
      <c r="N26"/>
    </row>
  </sheetData>
  <mergeCells count="15">
    <mergeCell ref="A4:B4"/>
    <mergeCell ref="F4:G4"/>
    <mergeCell ref="B9:H9"/>
    <mergeCell ref="B18:I18"/>
    <mergeCell ref="F19:G19"/>
    <mergeCell ref="H19:I19"/>
    <mergeCell ref="K1:N1"/>
    <mergeCell ref="F23:G23"/>
    <mergeCell ref="H23:I23"/>
    <mergeCell ref="F20:G20"/>
    <mergeCell ref="H20:I20"/>
    <mergeCell ref="F21:G21"/>
    <mergeCell ref="H21:I21"/>
    <mergeCell ref="F22:G22"/>
    <mergeCell ref="H22:I22"/>
  </mergeCells>
  <phoneticPr fontId="2" type="noConversion"/>
  <pageMargins left="0.75" right="0.75" top="0.5" bottom="1" header="0.5" footer="0.5"/>
  <pageSetup orientation="landscape" horizontalDpi="4294967292" verticalDpi="429496729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view="pageLayout" zoomScaleNormal="125" workbookViewId="0">
      <selection activeCell="H4" sqref="H4"/>
    </sheetView>
  </sheetViews>
  <sheetFormatPr baseColWidth="10" defaultRowHeight="16" x14ac:dyDescent="0.2"/>
  <cols>
    <col min="2" max="2" width="12.33203125" customWidth="1"/>
    <col min="9" max="9" width="12.5" customWidth="1"/>
    <col min="11" max="11" width="19.5" customWidth="1"/>
  </cols>
  <sheetData>
    <row r="1" spans="1:20" s="6" customFormat="1" ht="20" customHeight="1" x14ac:dyDescent="0.2">
      <c r="A1" s="6" t="s">
        <v>0</v>
      </c>
      <c r="H1" s="43" t="s">
        <v>110</v>
      </c>
      <c r="K1" s="108" t="s">
        <v>109</v>
      </c>
      <c r="L1" s="108"/>
      <c r="M1" s="108"/>
      <c r="N1" s="108"/>
      <c r="P1" s="1"/>
      <c r="Q1" s="1"/>
      <c r="R1" s="1"/>
      <c r="S1" s="1"/>
      <c r="T1" s="1"/>
    </row>
    <row r="2" spans="1:20" s="6" customFormat="1" ht="20" x14ac:dyDescent="0.2">
      <c r="A2" s="6" t="s">
        <v>1</v>
      </c>
      <c r="E2" s="6" t="s">
        <v>30</v>
      </c>
      <c r="K2" s="51" t="s">
        <v>146</v>
      </c>
      <c r="L2" s="51" t="s">
        <v>111</v>
      </c>
      <c r="M2" s="51" t="s">
        <v>90</v>
      </c>
      <c r="N2" s="50" t="s">
        <v>113</v>
      </c>
      <c r="P2" s="1"/>
      <c r="Q2" s="1"/>
      <c r="R2" s="1"/>
      <c r="S2" s="1"/>
      <c r="T2" s="1"/>
    </row>
    <row r="3" spans="1:20" s="6" customFormat="1" ht="20" x14ac:dyDescent="0.2">
      <c r="A3" s="1"/>
      <c r="B3" s="1"/>
      <c r="C3" s="1"/>
      <c r="D3" s="1"/>
      <c r="E3" s="1"/>
      <c r="F3" s="1"/>
      <c r="G3" s="1"/>
      <c r="H3" s="1"/>
      <c r="I3" s="1"/>
      <c r="J3" s="1"/>
      <c r="K3" s="56" t="s">
        <v>205</v>
      </c>
      <c r="L3" s="55">
        <v>6</v>
      </c>
      <c r="M3" s="54">
        <v>1</v>
      </c>
      <c r="N3" s="50">
        <f>M3*8.8</f>
        <v>8.8000000000000007</v>
      </c>
      <c r="P3" s="1"/>
      <c r="Q3" s="1"/>
      <c r="R3" s="1"/>
      <c r="S3" s="1"/>
      <c r="T3" s="1"/>
    </row>
    <row r="4" spans="1:20" s="1" customFormat="1" x14ac:dyDescent="0.2">
      <c r="A4" s="99" t="s">
        <v>245</v>
      </c>
      <c r="B4" s="99"/>
      <c r="C4" s="4">
        <f>B5+B6+E5+E7</f>
        <v>1194</v>
      </c>
      <c r="F4" s="99" t="s">
        <v>244</v>
      </c>
      <c r="G4" s="99"/>
      <c r="H4" s="72">
        <f>C4*0.06</f>
        <v>71.64</v>
      </c>
      <c r="K4" s="56" t="s">
        <v>206</v>
      </c>
      <c r="L4" s="55">
        <v>6</v>
      </c>
      <c r="M4" s="54">
        <v>1</v>
      </c>
      <c r="N4" s="50">
        <f t="shared" ref="N4:N13" si="0">M4*8.8</f>
        <v>8.8000000000000007</v>
      </c>
    </row>
    <row r="5" spans="1:20" s="1" customFormat="1" x14ac:dyDescent="0.2">
      <c r="A5" s="5"/>
      <c r="B5" s="5">
        <v>552</v>
      </c>
      <c r="C5" s="5" t="s">
        <v>239</v>
      </c>
      <c r="D5" s="5"/>
      <c r="E5" s="60">
        <f>N25</f>
        <v>484.00000000000006</v>
      </c>
      <c r="F5" s="5" t="s">
        <v>240</v>
      </c>
      <c r="G5" s="5"/>
      <c r="H5" s="5"/>
      <c r="I5" s="5"/>
      <c r="J5" s="5"/>
      <c r="K5" s="56" t="s">
        <v>207</v>
      </c>
      <c r="L5" s="55">
        <v>15</v>
      </c>
      <c r="M5" s="54">
        <v>6</v>
      </c>
      <c r="N5" s="50">
        <f t="shared" si="0"/>
        <v>52.800000000000004</v>
      </c>
    </row>
    <row r="6" spans="1:20" s="1" customFormat="1" ht="17" customHeight="1" x14ac:dyDescent="0.2">
      <c r="A6" s="5"/>
      <c r="B6" s="5">
        <v>29</v>
      </c>
      <c r="C6" s="5" t="s">
        <v>15</v>
      </c>
      <c r="D6" s="5"/>
      <c r="E6" s="5"/>
      <c r="F6" s="5"/>
      <c r="G6" s="5"/>
      <c r="H6" s="5"/>
      <c r="I6" s="5"/>
      <c r="J6" s="5"/>
      <c r="K6" s="56" t="s">
        <v>208</v>
      </c>
      <c r="L6" s="54">
        <v>22</v>
      </c>
      <c r="M6" s="54">
        <v>18</v>
      </c>
      <c r="N6" s="50">
        <f>M6*8.8</f>
        <v>158.4</v>
      </c>
    </row>
    <row r="7" spans="1:20" s="5" customFormat="1" x14ac:dyDescent="0.2">
      <c r="B7" s="5">
        <v>43</v>
      </c>
      <c r="C7" s="17" t="s">
        <v>246</v>
      </c>
      <c r="E7" s="17">
        <f>3*B7</f>
        <v>129</v>
      </c>
      <c r="F7" s="17" t="s">
        <v>41</v>
      </c>
      <c r="K7" s="56" t="s">
        <v>209</v>
      </c>
      <c r="L7" s="55">
        <v>6</v>
      </c>
      <c r="M7" s="55">
        <v>3</v>
      </c>
      <c r="N7" s="50">
        <v>8.8000000000000007</v>
      </c>
      <c r="O7" s="17" t="s">
        <v>267</v>
      </c>
      <c r="P7" s="1"/>
      <c r="Q7" s="1"/>
      <c r="R7" s="1"/>
      <c r="S7" s="1"/>
      <c r="T7" s="1"/>
    </row>
    <row r="8" spans="1:20" s="5" customFormat="1" x14ac:dyDescent="0.2">
      <c r="K8" s="56" t="s">
        <v>210</v>
      </c>
      <c r="L8" s="55"/>
      <c r="M8" s="55">
        <v>3</v>
      </c>
      <c r="N8" s="50">
        <f t="shared" si="0"/>
        <v>26.400000000000002</v>
      </c>
      <c r="P8" s="1"/>
      <c r="Q8" s="1"/>
      <c r="R8" s="1"/>
      <c r="S8" s="1"/>
      <c r="T8" s="1"/>
    </row>
    <row r="9" spans="1:20" s="5" customFormat="1" ht="18" x14ac:dyDescent="0.2">
      <c r="A9" s="1"/>
      <c r="B9" s="100" t="s">
        <v>16</v>
      </c>
      <c r="C9" s="101"/>
      <c r="D9" s="101"/>
      <c r="E9" s="101"/>
      <c r="F9" s="101"/>
      <c r="G9" s="101"/>
      <c r="H9" s="102"/>
      <c r="I9" s="1"/>
      <c r="J9" s="1"/>
      <c r="K9" s="56" t="s">
        <v>211</v>
      </c>
      <c r="L9" s="55">
        <v>14</v>
      </c>
      <c r="M9" s="55">
        <v>14</v>
      </c>
      <c r="N9" s="50">
        <f t="shared" si="0"/>
        <v>123.20000000000002</v>
      </c>
      <c r="P9" s="1"/>
      <c r="Q9" s="1"/>
      <c r="R9" s="1"/>
      <c r="S9" s="1"/>
      <c r="T9" s="1"/>
    </row>
    <row r="10" spans="1:20" s="5" customFormat="1" ht="48" x14ac:dyDescent="0.2">
      <c r="A10" s="1"/>
      <c r="B10" s="7" t="s">
        <v>2</v>
      </c>
      <c r="C10" s="7" t="s">
        <v>3</v>
      </c>
      <c r="D10" s="7" t="s">
        <v>4</v>
      </c>
      <c r="E10" s="7" t="s">
        <v>5</v>
      </c>
      <c r="F10" s="7" t="s">
        <v>6</v>
      </c>
      <c r="G10" s="7" t="s">
        <v>7</v>
      </c>
      <c r="H10" s="7" t="s">
        <v>8</v>
      </c>
      <c r="I10" s="1"/>
      <c r="J10" s="1"/>
      <c r="K10" s="56" t="s">
        <v>212</v>
      </c>
      <c r="L10" s="55">
        <v>4</v>
      </c>
      <c r="M10" s="55">
        <v>4</v>
      </c>
      <c r="N10" s="50">
        <f t="shared" si="0"/>
        <v>35.200000000000003</v>
      </c>
      <c r="P10" s="1"/>
      <c r="Q10" s="1"/>
      <c r="R10" s="1"/>
      <c r="S10" s="1"/>
      <c r="T10" s="1"/>
    </row>
    <row r="11" spans="1:20" s="1" customFormat="1" x14ac:dyDescent="0.2">
      <c r="B11" s="2" t="s">
        <v>9</v>
      </c>
      <c r="C11" s="2">
        <v>155</v>
      </c>
      <c r="D11" s="3">
        <v>0.15</v>
      </c>
      <c r="E11" s="4">
        <f>C11*D11</f>
        <v>23.25</v>
      </c>
      <c r="F11" s="3">
        <v>0.15</v>
      </c>
      <c r="G11" s="2">
        <f>F11*C4</f>
        <v>179.1</v>
      </c>
      <c r="H11" s="4">
        <f>E11-G11</f>
        <v>-155.85</v>
      </c>
      <c r="K11" s="56" t="s">
        <v>213</v>
      </c>
      <c r="L11" s="55">
        <v>16</v>
      </c>
      <c r="M11" s="55">
        <v>1</v>
      </c>
      <c r="N11" s="50">
        <f t="shared" si="0"/>
        <v>8.8000000000000007</v>
      </c>
    </row>
    <row r="12" spans="1:20" s="1" customFormat="1" ht="15" customHeight="1" x14ac:dyDescent="0.2">
      <c r="B12" s="42" t="s">
        <v>85</v>
      </c>
      <c r="C12" s="2">
        <v>90</v>
      </c>
      <c r="D12" s="3"/>
      <c r="E12" s="4"/>
      <c r="F12" s="3"/>
      <c r="G12" s="2"/>
      <c r="H12" s="4"/>
      <c r="K12" s="56" t="s">
        <v>214</v>
      </c>
      <c r="L12" s="55"/>
      <c r="M12" s="55">
        <v>6</v>
      </c>
      <c r="N12" s="50">
        <f t="shared" si="0"/>
        <v>52.800000000000004</v>
      </c>
    </row>
    <row r="13" spans="1:20" s="1" customFormat="1" x14ac:dyDescent="0.2">
      <c r="B13" s="2" t="s">
        <v>242</v>
      </c>
      <c r="C13" s="2"/>
      <c r="D13" s="3"/>
      <c r="E13" s="4"/>
      <c r="F13" s="3"/>
      <c r="G13" s="2"/>
      <c r="H13" s="4"/>
      <c r="K13" s="44"/>
      <c r="L13" s="44"/>
      <c r="M13" s="44"/>
      <c r="N13" s="50">
        <f t="shared" si="0"/>
        <v>0</v>
      </c>
    </row>
    <row r="14" spans="1:20" s="1" customFormat="1" x14ac:dyDescent="0.2">
      <c r="B14" s="2" t="s">
        <v>10</v>
      </c>
      <c r="C14" s="2">
        <v>84</v>
      </c>
      <c r="D14" s="3">
        <v>3</v>
      </c>
      <c r="E14" s="4">
        <f>C14*D14</f>
        <v>252</v>
      </c>
      <c r="F14" s="3">
        <v>0.5</v>
      </c>
      <c r="G14" s="2">
        <f>C4*F14</f>
        <v>597</v>
      </c>
      <c r="H14" s="4">
        <f>E14-G14</f>
        <v>-345</v>
      </c>
      <c r="I14" s="9">
        <f>3*H14</f>
        <v>-1035</v>
      </c>
      <c r="J14" s="9" t="s">
        <v>36</v>
      </c>
      <c r="K14" s="12" t="s">
        <v>57</v>
      </c>
      <c r="L14" s="2"/>
      <c r="M14" s="2"/>
      <c r="N14" s="2">
        <f>SUM(N3:N13)</f>
        <v>484.00000000000006</v>
      </c>
    </row>
    <row r="15" spans="1:20" s="1" customFormat="1" ht="14" customHeight="1" x14ac:dyDescent="0.2">
      <c r="K15" s="51" t="s">
        <v>145</v>
      </c>
      <c r="L15" s="51" t="s">
        <v>111</v>
      </c>
      <c r="M15" s="51" t="s">
        <v>90</v>
      </c>
      <c r="N15" s="50" t="s">
        <v>113</v>
      </c>
    </row>
    <row r="16" spans="1:20" s="1" customFormat="1" ht="16" hidden="1" customHeight="1" x14ac:dyDescent="0.2">
      <c r="K16" s="2"/>
      <c r="L16" s="2"/>
      <c r="M16" s="2"/>
      <c r="N16" s="12">
        <f>M16*2.8</f>
        <v>0</v>
      </c>
    </row>
    <row r="17" spans="2:14" s="1" customFormat="1" ht="16" hidden="1" customHeight="1" x14ac:dyDescent="0.2">
      <c r="K17" s="2"/>
      <c r="L17" s="2"/>
      <c r="M17" s="2"/>
      <c r="N17" s="12">
        <f t="shared" ref="N17:N23" si="1">M17*2.8</f>
        <v>0</v>
      </c>
    </row>
    <row r="18" spans="2:14" s="1" customFormat="1" x14ac:dyDescent="0.2">
      <c r="B18" s="111" t="s">
        <v>48</v>
      </c>
      <c r="C18" s="112"/>
      <c r="D18" s="112"/>
      <c r="E18" s="112"/>
      <c r="F18" s="112"/>
      <c r="G18" s="112"/>
      <c r="H18" s="112"/>
      <c r="I18" s="113"/>
      <c r="K18" s="2"/>
      <c r="L18" s="2"/>
      <c r="M18" s="2"/>
      <c r="N18" s="12">
        <f t="shared" si="1"/>
        <v>0</v>
      </c>
    </row>
    <row r="19" spans="2:14" s="1" customFormat="1" ht="62" customHeight="1" x14ac:dyDescent="0.2">
      <c r="B19" s="15" t="s">
        <v>47</v>
      </c>
      <c r="C19" s="15" t="s">
        <v>52</v>
      </c>
      <c r="D19" s="15" t="s">
        <v>53</v>
      </c>
      <c r="E19" s="15" t="s">
        <v>55</v>
      </c>
      <c r="F19" s="114" t="s">
        <v>46</v>
      </c>
      <c r="G19" s="114"/>
      <c r="H19" s="114" t="s">
        <v>49</v>
      </c>
      <c r="I19" s="114"/>
      <c r="K19" s="2"/>
      <c r="L19" s="2"/>
      <c r="M19" s="2"/>
      <c r="N19" s="12">
        <f t="shared" si="1"/>
        <v>0</v>
      </c>
    </row>
    <row r="20" spans="2:14" s="1" customFormat="1" x14ac:dyDescent="0.2">
      <c r="B20" s="2" t="s">
        <v>54</v>
      </c>
      <c r="C20" s="2"/>
      <c r="D20" s="23"/>
      <c r="E20" s="24"/>
      <c r="F20" s="109"/>
      <c r="G20" s="110"/>
      <c r="H20" s="104">
        <f>F20/3200</f>
        <v>0</v>
      </c>
      <c r="I20" s="105"/>
      <c r="K20" s="2"/>
      <c r="L20" s="2"/>
      <c r="M20" s="2"/>
      <c r="N20" s="12">
        <f t="shared" si="1"/>
        <v>0</v>
      </c>
    </row>
    <row r="21" spans="2:14" s="1" customFormat="1" x14ac:dyDescent="0.2">
      <c r="B21" s="2" t="s">
        <v>54</v>
      </c>
      <c r="C21" s="2"/>
      <c r="D21" s="23"/>
      <c r="E21" s="24"/>
      <c r="F21" s="109"/>
      <c r="G21" s="110"/>
      <c r="H21" s="104">
        <f>F21/3200</f>
        <v>0</v>
      </c>
      <c r="I21" s="105"/>
      <c r="K21" s="2"/>
      <c r="L21" s="2"/>
      <c r="M21" s="2"/>
      <c r="N21" s="12">
        <f>M21*2.8</f>
        <v>0</v>
      </c>
    </row>
    <row r="22" spans="2:14" s="1" customFormat="1" x14ac:dyDescent="0.2">
      <c r="B22" s="2" t="s">
        <v>54</v>
      </c>
      <c r="C22" s="2"/>
      <c r="D22" s="23"/>
      <c r="E22" s="24"/>
      <c r="F22" s="109"/>
      <c r="G22" s="110"/>
      <c r="H22" s="104">
        <f>F22/3200</f>
        <v>0</v>
      </c>
      <c r="I22" s="105"/>
      <c r="K22" s="2"/>
      <c r="L22" s="2"/>
      <c r="M22" s="2"/>
      <c r="N22" s="12">
        <f>M22*2.8</f>
        <v>0</v>
      </c>
    </row>
    <row r="23" spans="2:14" s="1" customFormat="1" x14ac:dyDescent="0.2">
      <c r="B23" s="22" t="s">
        <v>57</v>
      </c>
      <c r="C23" s="2"/>
      <c r="D23" s="23"/>
      <c r="E23" s="23"/>
      <c r="F23" s="106">
        <f>SUM(F20:G22)</f>
        <v>0</v>
      </c>
      <c r="G23" s="107"/>
      <c r="H23" s="104">
        <f>F23/3200</f>
        <v>0</v>
      </c>
      <c r="I23" s="105"/>
      <c r="K23" s="2"/>
      <c r="L23" s="2"/>
      <c r="M23" s="2"/>
      <c r="N23" s="12">
        <f t="shared" si="1"/>
        <v>0</v>
      </c>
    </row>
    <row r="24" spans="2:14" s="1" customFormat="1" x14ac:dyDescent="0.2">
      <c r="K24" s="12" t="s">
        <v>57</v>
      </c>
      <c r="L24" s="2"/>
      <c r="M24" s="2"/>
      <c r="N24" s="2">
        <f>SUM(N16:N23)</f>
        <v>0</v>
      </c>
    </row>
    <row r="25" spans="2:14" s="1" customFormat="1" x14ac:dyDescent="0.2">
      <c r="K25" s="2" t="s">
        <v>241</v>
      </c>
      <c r="L25" s="2"/>
      <c r="M25" s="2"/>
      <c r="N25" s="4">
        <f>N24+N14</f>
        <v>484.00000000000006</v>
      </c>
    </row>
    <row r="26" spans="2:14" s="1" customFormat="1" x14ac:dyDescent="0.2"/>
    <row r="27" spans="2:14" x14ac:dyDescent="0.2">
      <c r="K27" s="1"/>
      <c r="L27" s="1"/>
      <c r="M27" s="1"/>
      <c r="N27" s="1"/>
    </row>
    <row r="28" spans="2:14" x14ac:dyDescent="0.2">
      <c r="K28" s="1"/>
      <c r="L28" s="1"/>
      <c r="M28" s="1"/>
      <c r="N28" s="1"/>
    </row>
    <row r="29" spans="2:14" x14ac:dyDescent="0.2">
      <c r="K29" s="1"/>
      <c r="L29" s="1"/>
      <c r="M29" s="1"/>
      <c r="N29" s="1"/>
    </row>
    <row r="30" spans="2:14" x14ac:dyDescent="0.2">
      <c r="K30" s="1"/>
      <c r="L30" s="1"/>
      <c r="M30" s="1"/>
      <c r="N30" s="1"/>
    </row>
    <row r="31" spans="2:14" x14ac:dyDescent="0.2">
      <c r="K31" s="1"/>
      <c r="L31" s="1"/>
      <c r="M31" s="1"/>
      <c r="N31" s="1"/>
    </row>
  </sheetData>
  <mergeCells count="15">
    <mergeCell ref="A4:B4"/>
    <mergeCell ref="F4:G4"/>
    <mergeCell ref="B9:H9"/>
    <mergeCell ref="B18:I18"/>
    <mergeCell ref="F19:G19"/>
    <mergeCell ref="H19:I19"/>
    <mergeCell ref="K1:N1"/>
    <mergeCell ref="F23:G23"/>
    <mergeCell ref="H23:I23"/>
    <mergeCell ref="F20:G20"/>
    <mergeCell ref="H20:I20"/>
    <mergeCell ref="F21:G21"/>
    <mergeCell ref="H21:I21"/>
    <mergeCell ref="F22:G22"/>
    <mergeCell ref="H22:I22"/>
  </mergeCells>
  <phoneticPr fontId="2" type="noConversion"/>
  <pageMargins left="0.42929292929292928" right="0.75" top="0.5444444444444444" bottom="1" header="0.5" footer="0.5"/>
  <pageSetup orientation="landscape" horizontalDpi="4294967292" verticalDpi="429496729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view="pageLayout" zoomScaleNormal="125" workbookViewId="0">
      <selection activeCell="H4" sqref="H4"/>
    </sheetView>
  </sheetViews>
  <sheetFormatPr baseColWidth="10" defaultRowHeight="16" x14ac:dyDescent="0.2"/>
  <cols>
    <col min="2" max="2" width="12.33203125" customWidth="1"/>
    <col min="9" max="9" width="14.1640625" customWidth="1"/>
    <col min="11" max="11" width="16.6640625" style="59" customWidth="1"/>
  </cols>
  <sheetData>
    <row r="1" spans="1:20" s="6" customFormat="1" ht="20" customHeight="1" x14ac:dyDescent="0.2">
      <c r="A1" s="63" t="s">
        <v>0</v>
      </c>
      <c r="B1" s="63"/>
      <c r="C1" s="63"/>
      <c r="D1" s="63"/>
      <c r="E1" s="63"/>
      <c r="F1" s="63"/>
      <c r="G1" s="63"/>
      <c r="H1" s="64" t="s">
        <v>110</v>
      </c>
      <c r="I1" s="64"/>
      <c r="J1" s="63"/>
      <c r="K1" s="108" t="s">
        <v>109</v>
      </c>
      <c r="L1" s="108"/>
      <c r="M1" s="108"/>
      <c r="N1" s="108"/>
      <c r="P1" s="1"/>
      <c r="Q1" s="1"/>
      <c r="R1" s="1"/>
      <c r="S1" s="1"/>
      <c r="T1" s="1"/>
    </row>
    <row r="2" spans="1:20" s="6" customFormat="1" ht="20" x14ac:dyDescent="0.2">
      <c r="A2" s="63" t="s">
        <v>1</v>
      </c>
      <c r="B2" s="63"/>
      <c r="C2" s="63"/>
      <c r="D2" s="63"/>
      <c r="E2" s="63" t="s">
        <v>31</v>
      </c>
      <c r="F2" s="63"/>
      <c r="G2" s="63"/>
      <c r="H2" s="63"/>
      <c r="I2" s="63"/>
      <c r="J2" s="63"/>
      <c r="K2" s="51" t="s">
        <v>146</v>
      </c>
      <c r="L2" s="51" t="s">
        <v>111</v>
      </c>
      <c r="M2" s="51" t="s">
        <v>90</v>
      </c>
      <c r="N2" s="50" t="s">
        <v>113</v>
      </c>
      <c r="P2" s="1"/>
      <c r="Q2" s="1"/>
      <c r="R2" s="1"/>
      <c r="S2" s="1"/>
      <c r="T2" s="1"/>
    </row>
    <row r="3" spans="1:20" s="6" customFormat="1" ht="20" x14ac:dyDescent="0.2">
      <c r="A3" s="1"/>
      <c r="B3" s="1"/>
      <c r="C3" s="1"/>
      <c r="D3" s="1"/>
      <c r="E3" s="1"/>
      <c r="F3" s="1"/>
      <c r="G3" s="1"/>
      <c r="H3" s="1"/>
      <c r="I3" s="1"/>
      <c r="J3" s="1"/>
      <c r="K3" s="57" t="s">
        <v>215</v>
      </c>
      <c r="L3" s="12">
        <v>14</v>
      </c>
      <c r="M3" s="50">
        <v>12</v>
      </c>
      <c r="N3" s="50">
        <f>M3*8.8</f>
        <v>105.60000000000001</v>
      </c>
      <c r="P3" s="1"/>
      <c r="Q3" s="1"/>
      <c r="R3" s="1"/>
      <c r="S3" s="1"/>
      <c r="T3" s="1"/>
    </row>
    <row r="4" spans="1:20" s="1" customFormat="1" x14ac:dyDescent="0.2">
      <c r="A4" s="99" t="s">
        <v>245</v>
      </c>
      <c r="B4" s="99"/>
      <c r="C4" s="4">
        <f>B5+B6+E5+E7</f>
        <v>2493.8000000000002</v>
      </c>
      <c r="F4" s="99" t="s">
        <v>244</v>
      </c>
      <c r="G4" s="99"/>
      <c r="H4" s="72">
        <f>C4*0.06</f>
        <v>149.62800000000001</v>
      </c>
      <c r="K4" s="57" t="s">
        <v>216</v>
      </c>
      <c r="L4" s="12">
        <v>30</v>
      </c>
      <c r="M4" s="50">
        <v>25</v>
      </c>
      <c r="N4" s="50">
        <f t="shared" ref="N4:N10" si="0">M4*8.8</f>
        <v>220.00000000000003</v>
      </c>
    </row>
    <row r="5" spans="1:20" s="1" customFormat="1" x14ac:dyDescent="0.2">
      <c r="A5" s="5"/>
      <c r="B5" s="5">
        <v>1459</v>
      </c>
      <c r="C5" s="5" t="s">
        <v>239</v>
      </c>
      <c r="D5" s="5"/>
      <c r="E5" s="60">
        <f>N22</f>
        <v>580.79999999999995</v>
      </c>
      <c r="F5" s="5" t="s">
        <v>240</v>
      </c>
      <c r="G5" s="5"/>
      <c r="H5" s="5"/>
      <c r="I5" s="5"/>
      <c r="J5" s="5"/>
      <c r="K5" s="57" t="s">
        <v>217</v>
      </c>
      <c r="L5" s="12">
        <v>27</v>
      </c>
      <c r="M5" s="50">
        <v>24</v>
      </c>
      <c r="N5" s="50">
        <v>70.400000000000006</v>
      </c>
      <c r="O5" s="5" t="s">
        <v>266</v>
      </c>
    </row>
    <row r="6" spans="1:20" s="1" customFormat="1" ht="16" customHeight="1" x14ac:dyDescent="0.2">
      <c r="A6" s="5"/>
      <c r="B6" s="5">
        <v>343</v>
      </c>
      <c r="C6" s="5" t="s">
        <v>15</v>
      </c>
      <c r="D6" s="5"/>
      <c r="E6" s="5"/>
      <c r="F6" s="5"/>
      <c r="G6" s="5"/>
      <c r="H6" s="5"/>
      <c r="I6" s="5"/>
      <c r="J6" s="5"/>
      <c r="K6" s="57" t="s">
        <v>218</v>
      </c>
      <c r="L6" s="50">
        <v>7</v>
      </c>
      <c r="M6" s="50">
        <v>1</v>
      </c>
      <c r="N6" s="50">
        <f>M6*8.8</f>
        <v>8.8000000000000007</v>
      </c>
    </row>
    <row r="7" spans="1:20" s="5" customFormat="1" x14ac:dyDescent="0.2">
      <c r="B7" s="5">
        <v>37</v>
      </c>
      <c r="C7" s="17" t="s">
        <v>246</v>
      </c>
      <c r="E7" s="17">
        <f>3*B7</f>
        <v>111</v>
      </c>
      <c r="F7" s="17" t="s">
        <v>41</v>
      </c>
      <c r="K7" s="57" t="s">
        <v>219</v>
      </c>
      <c r="L7" s="12"/>
      <c r="M7" s="12">
        <v>4</v>
      </c>
      <c r="N7" s="50">
        <f t="shared" si="0"/>
        <v>35.200000000000003</v>
      </c>
      <c r="P7" s="1"/>
      <c r="Q7" s="1"/>
      <c r="R7" s="1"/>
      <c r="S7" s="1"/>
      <c r="T7" s="1"/>
    </row>
    <row r="8" spans="1:20" s="5" customFormat="1" x14ac:dyDescent="0.2">
      <c r="K8" s="57" t="s">
        <v>220</v>
      </c>
      <c r="L8" s="12">
        <v>16</v>
      </c>
      <c r="M8" s="12">
        <v>15</v>
      </c>
      <c r="N8" s="50">
        <f t="shared" si="0"/>
        <v>132</v>
      </c>
      <c r="P8" s="1"/>
      <c r="Q8" s="1"/>
      <c r="R8" s="1"/>
      <c r="S8" s="1"/>
      <c r="T8" s="1"/>
    </row>
    <row r="9" spans="1:20" s="5" customFormat="1" ht="18" x14ac:dyDescent="0.2">
      <c r="A9" s="1"/>
      <c r="B9" s="100" t="s">
        <v>16</v>
      </c>
      <c r="C9" s="101"/>
      <c r="D9" s="101"/>
      <c r="E9" s="101"/>
      <c r="F9" s="101"/>
      <c r="G9" s="101"/>
      <c r="H9" s="102"/>
      <c r="I9" s="1"/>
      <c r="J9" s="1"/>
      <c r="K9" s="57" t="s">
        <v>221</v>
      </c>
      <c r="L9" s="12">
        <v>14</v>
      </c>
      <c r="M9" s="12">
        <v>1</v>
      </c>
      <c r="N9" s="50">
        <f t="shared" si="0"/>
        <v>8.8000000000000007</v>
      </c>
      <c r="P9" s="1"/>
      <c r="Q9" s="1"/>
      <c r="R9" s="1"/>
      <c r="S9" s="1"/>
      <c r="T9" s="1"/>
    </row>
    <row r="10" spans="1:20" s="5" customFormat="1" ht="48" x14ac:dyDescent="0.2">
      <c r="A10" s="1"/>
      <c r="B10" s="7" t="s">
        <v>2</v>
      </c>
      <c r="C10" s="7" t="s">
        <v>3</v>
      </c>
      <c r="D10" s="7" t="s">
        <v>4</v>
      </c>
      <c r="E10" s="7" t="s">
        <v>5</v>
      </c>
      <c r="F10" s="7" t="s">
        <v>6</v>
      </c>
      <c r="G10" s="7" t="s">
        <v>7</v>
      </c>
      <c r="H10" s="7" t="s">
        <v>8</v>
      </c>
      <c r="I10" s="1"/>
      <c r="J10" s="1"/>
      <c r="K10" s="44"/>
      <c r="L10" s="44"/>
      <c r="M10" s="44"/>
      <c r="N10" s="50">
        <f t="shared" si="0"/>
        <v>0</v>
      </c>
      <c r="P10" s="1"/>
      <c r="Q10" s="1"/>
      <c r="R10" s="1"/>
      <c r="S10" s="1"/>
      <c r="T10" s="1"/>
    </row>
    <row r="11" spans="1:20" s="1" customFormat="1" x14ac:dyDescent="0.2">
      <c r="B11" s="2" t="s">
        <v>9</v>
      </c>
      <c r="C11" s="2">
        <v>193</v>
      </c>
      <c r="D11" s="3">
        <v>0.15</v>
      </c>
      <c r="E11" s="4">
        <f>C11*D11</f>
        <v>28.95</v>
      </c>
      <c r="F11" s="3">
        <v>0.15</v>
      </c>
      <c r="G11" s="2">
        <f>F11*C4</f>
        <v>374.07</v>
      </c>
      <c r="H11" s="4">
        <f>E11-G11</f>
        <v>-345.12</v>
      </c>
      <c r="I11" s="1" t="s">
        <v>249</v>
      </c>
      <c r="K11" s="12" t="s">
        <v>57</v>
      </c>
      <c r="L11" s="2"/>
      <c r="M11" s="2"/>
      <c r="N11" s="2">
        <f>SUM(N3:N10)</f>
        <v>580.79999999999995</v>
      </c>
    </row>
    <row r="12" spans="1:20" s="1" customFormat="1" ht="17" customHeight="1" x14ac:dyDescent="0.2">
      <c r="B12" s="42" t="s">
        <v>85</v>
      </c>
      <c r="C12" s="2">
        <v>166</v>
      </c>
      <c r="D12" s="3"/>
      <c r="E12" s="4"/>
      <c r="F12" s="3"/>
      <c r="G12" s="2"/>
      <c r="H12" s="4"/>
      <c r="K12" s="51" t="s">
        <v>145</v>
      </c>
      <c r="L12" s="51" t="s">
        <v>111</v>
      </c>
      <c r="M12" s="51" t="s">
        <v>90</v>
      </c>
      <c r="N12" s="50" t="s">
        <v>113</v>
      </c>
    </row>
    <row r="13" spans="1:20" s="1" customFormat="1" x14ac:dyDescent="0.2">
      <c r="B13" s="2" t="s">
        <v>242</v>
      </c>
      <c r="C13" s="2"/>
      <c r="D13" s="3"/>
      <c r="E13" s="4"/>
      <c r="F13" s="3"/>
      <c r="G13" s="2"/>
      <c r="H13" s="4"/>
      <c r="K13" s="2"/>
      <c r="L13" s="2"/>
      <c r="M13" s="2"/>
      <c r="N13" s="12">
        <f>M13*2.8</f>
        <v>0</v>
      </c>
    </row>
    <row r="14" spans="1:20" s="1" customFormat="1" x14ac:dyDescent="0.2">
      <c r="B14" s="2" t="s">
        <v>10</v>
      </c>
      <c r="C14" s="2">
        <v>94</v>
      </c>
      <c r="D14" s="3">
        <v>3</v>
      </c>
      <c r="E14" s="4">
        <f>C14*D14</f>
        <v>282</v>
      </c>
      <c r="F14" s="3">
        <v>0.5</v>
      </c>
      <c r="G14" s="2">
        <f>C4*F14</f>
        <v>1246.9000000000001</v>
      </c>
      <c r="H14" s="4">
        <f>E14-G14</f>
        <v>-964.90000000000009</v>
      </c>
      <c r="I14" s="9">
        <f>3*H14</f>
        <v>-2894.7000000000003</v>
      </c>
      <c r="J14" s="9" t="s">
        <v>36</v>
      </c>
      <c r="K14" s="2"/>
      <c r="L14" s="2"/>
      <c r="M14" s="2"/>
      <c r="N14" s="12">
        <f t="shared" ref="N14:N20" si="1">M14*2.8</f>
        <v>0</v>
      </c>
    </row>
    <row r="15" spans="1:20" s="1" customFormat="1" ht="14" customHeight="1" x14ac:dyDescent="0.2">
      <c r="K15" s="2"/>
      <c r="L15" s="2"/>
      <c r="M15" s="2"/>
      <c r="N15" s="12">
        <f t="shared" si="1"/>
        <v>0</v>
      </c>
    </row>
    <row r="16" spans="1:20" s="1" customFormat="1" hidden="1" x14ac:dyDescent="0.2">
      <c r="K16" s="2"/>
      <c r="L16" s="2"/>
      <c r="M16" s="2"/>
      <c r="N16" s="12">
        <f t="shared" si="1"/>
        <v>0</v>
      </c>
    </row>
    <row r="17" spans="2:14" s="1" customFormat="1" hidden="1" x14ac:dyDescent="0.2">
      <c r="K17" s="2"/>
      <c r="L17" s="2"/>
      <c r="M17" s="2"/>
      <c r="N17" s="12">
        <f t="shared" si="1"/>
        <v>0</v>
      </c>
    </row>
    <row r="18" spans="2:14" s="1" customFormat="1" x14ac:dyDescent="0.2">
      <c r="B18" s="111" t="s">
        <v>48</v>
      </c>
      <c r="C18" s="112"/>
      <c r="D18" s="112"/>
      <c r="E18" s="112"/>
      <c r="F18" s="112"/>
      <c r="G18" s="112"/>
      <c r="H18" s="112"/>
      <c r="I18" s="113"/>
      <c r="K18" s="2"/>
      <c r="L18" s="2"/>
      <c r="M18" s="2"/>
      <c r="N18" s="12">
        <f>M18*2.8</f>
        <v>0</v>
      </c>
    </row>
    <row r="19" spans="2:14" s="1" customFormat="1" ht="62" customHeight="1" x14ac:dyDescent="0.2">
      <c r="B19" s="15" t="s">
        <v>47</v>
      </c>
      <c r="C19" s="15" t="s">
        <v>52</v>
      </c>
      <c r="D19" s="15" t="s">
        <v>53</v>
      </c>
      <c r="E19" s="15" t="s">
        <v>55</v>
      </c>
      <c r="F19" s="114" t="s">
        <v>46</v>
      </c>
      <c r="G19" s="114"/>
      <c r="H19" s="114" t="s">
        <v>64</v>
      </c>
      <c r="I19" s="114"/>
      <c r="K19" s="2"/>
      <c r="L19" s="2"/>
      <c r="M19" s="2"/>
      <c r="N19" s="12">
        <f>M19*2.8</f>
        <v>0</v>
      </c>
    </row>
    <row r="20" spans="2:14" s="1" customFormat="1" x14ac:dyDescent="0.2">
      <c r="B20" s="2" t="s">
        <v>54</v>
      </c>
      <c r="C20" s="2">
        <v>140</v>
      </c>
      <c r="D20" s="23">
        <v>52</v>
      </c>
      <c r="E20" s="24" t="s">
        <v>58</v>
      </c>
      <c r="F20" s="109">
        <v>704337</v>
      </c>
      <c r="G20" s="110"/>
      <c r="H20" s="104">
        <f>F20/3200</f>
        <v>220.1053125</v>
      </c>
      <c r="I20" s="105"/>
      <c r="K20" s="2"/>
      <c r="L20" s="2"/>
      <c r="M20" s="2"/>
      <c r="N20" s="12">
        <f t="shared" si="1"/>
        <v>0</v>
      </c>
    </row>
    <row r="21" spans="2:14" s="1" customFormat="1" x14ac:dyDescent="0.2">
      <c r="B21" s="2" t="s">
        <v>54</v>
      </c>
      <c r="C21" s="2"/>
      <c r="D21" s="23"/>
      <c r="E21" s="24"/>
      <c r="F21" s="109"/>
      <c r="G21" s="110"/>
      <c r="H21" s="104">
        <f>F21/3200</f>
        <v>0</v>
      </c>
      <c r="I21" s="105"/>
      <c r="K21" s="12" t="s">
        <v>57</v>
      </c>
      <c r="L21" s="2"/>
      <c r="M21" s="2"/>
      <c r="N21" s="2">
        <f>SUM(N13:N20)</f>
        <v>0</v>
      </c>
    </row>
    <row r="22" spans="2:14" s="1" customFormat="1" x14ac:dyDescent="0.2">
      <c r="B22" s="2" t="s">
        <v>54</v>
      </c>
      <c r="C22" s="2"/>
      <c r="D22" s="23"/>
      <c r="E22" s="24"/>
      <c r="F22" s="109"/>
      <c r="G22" s="110"/>
      <c r="H22" s="104">
        <f>F22/3200</f>
        <v>0</v>
      </c>
      <c r="I22" s="105"/>
      <c r="K22" s="2" t="s">
        <v>241</v>
      </c>
      <c r="L22" s="2"/>
      <c r="M22" s="2"/>
      <c r="N22" s="4">
        <f>N21+N11</f>
        <v>580.79999999999995</v>
      </c>
    </row>
    <row r="23" spans="2:14" s="1" customFormat="1" x14ac:dyDescent="0.2">
      <c r="B23" s="22" t="s">
        <v>57</v>
      </c>
      <c r="C23" s="2"/>
      <c r="D23" s="23"/>
      <c r="E23" s="23"/>
      <c r="F23" s="106">
        <f>SUM(F20:G22)</f>
        <v>704337</v>
      </c>
      <c r="G23" s="107"/>
      <c r="H23" s="104">
        <f>F23/3200</f>
        <v>220.1053125</v>
      </c>
      <c r="I23" s="105"/>
      <c r="K23" s="58"/>
    </row>
    <row r="24" spans="2:14" s="1" customFormat="1" x14ac:dyDescent="0.2">
      <c r="B24" s="1" t="s">
        <v>65</v>
      </c>
      <c r="K24" s="58"/>
    </row>
    <row r="25" spans="2:14" s="1" customFormat="1" x14ac:dyDescent="0.2">
      <c r="K25" s="58"/>
    </row>
    <row r="26" spans="2:14" s="1" customFormat="1" x14ac:dyDescent="0.2">
      <c r="B26" s="1" t="s">
        <v>262</v>
      </c>
      <c r="K26" s="58"/>
    </row>
  </sheetData>
  <mergeCells count="15">
    <mergeCell ref="A4:B4"/>
    <mergeCell ref="F4:G4"/>
    <mergeCell ref="B9:H9"/>
    <mergeCell ref="B18:I18"/>
    <mergeCell ref="F19:G19"/>
    <mergeCell ref="H19:I19"/>
    <mergeCell ref="K1:N1"/>
    <mergeCell ref="F23:G23"/>
    <mergeCell ref="H23:I23"/>
    <mergeCell ref="F20:G20"/>
    <mergeCell ref="H20:I20"/>
    <mergeCell ref="F21:G21"/>
    <mergeCell ref="H21:I21"/>
    <mergeCell ref="F22:G22"/>
    <mergeCell ref="H22:I22"/>
  </mergeCells>
  <phoneticPr fontId="2" type="noConversion"/>
  <pageMargins left="0.75" right="0.75" top="0.5" bottom="1" header="0.5" footer="0.5"/>
  <pageSetup orientation="landscape" horizontalDpi="4294967292" verticalDpi="429496729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view="pageLayout" zoomScaleNormal="125" workbookViewId="0">
      <selection activeCell="H4" sqref="H4"/>
    </sheetView>
  </sheetViews>
  <sheetFormatPr baseColWidth="10" defaultRowHeight="16" x14ac:dyDescent="0.2"/>
  <cols>
    <col min="2" max="2" width="12.33203125" customWidth="1"/>
    <col min="9" max="9" width="14.5" customWidth="1"/>
    <col min="11" max="11" width="1.1640625" customWidth="1"/>
    <col min="12" max="12" width="10.83203125" customWidth="1"/>
  </cols>
  <sheetData>
    <row r="1" spans="1:20" s="6" customFormat="1" ht="20" x14ac:dyDescent="0.2">
      <c r="A1" s="63" t="s">
        <v>0</v>
      </c>
      <c r="B1" s="63"/>
      <c r="C1" s="63"/>
      <c r="D1" s="63"/>
      <c r="E1" s="63"/>
      <c r="F1" s="63"/>
      <c r="G1" s="63"/>
      <c r="H1" s="64" t="s">
        <v>110</v>
      </c>
      <c r="I1" s="64"/>
      <c r="J1" s="63"/>
      <c r="L1" s="108" t="s">
        <v>109</v>
      </c>
      <c r="M1" s="108"/>
      <c r="N1" s="108"/>
      <c r="O1" s="108"/>
      <c r="Q1" s="108" t="s">
        <v>109</v>
      </c>
      <c r="R1" s="108"/>
      <c r="S1" s="108"/>
      <c r="T1" s="108"/>
    </row>
    <row r="2" spans="1:20" s="6" customFormat="1" ht="20" x14ac:dyDescent="0.2">
      <c r="A2" s="63" t="s">
        <v>1</v>
      </c>
      <c r="B2" s="63"/>
      <c r="C2" s="63"/>
      <c r="D2" s="63"/>
      <c r="E2" s="63" t="s">
        <v>32</v>
      </c>
      <c r="F2" s="63"/>
      <c r="G2" s="63"/>
      <c r="H2" s="63"/>
      <c r="I2" s="63"/>
      <c r="J2" s="63"/>
      <c r="L2" s="51" t="s">
        <v>146</v>
      </c>
      <c r="M2" s="51" t="s">
        <v>111</v>
      </c>
      <c r="N2" s="51" t="s">
        <v>90</v>
      </c>
      <c r="O2" s="50" t="s">
        <v>113</v>
      </c>
      <c r="Q2" s="51" t="s">
        <v>146</v>
      </c>
      <c r="R2" s="51" t="s">
        <v>111</v>
      </c>
      <c r="S2" s="51" t="s">
        <v>90</v>
      </c>
      <c r="T2" s="50" t="s">
        <v>113</v>
      </c>
    </row>
    <row r="3" spans="1:20" s="6" customFormat="1" ht="20" x14ac:dyDescent="0.2">
      <c r="A3" s="1"/>
      <c r="B3" s="1"/>
      <c r="C3" s="1"/>
      <c r="D3" s="1"/>
      <c r="E3" s="1"/>
      <c r="F3" s="1"/>
      <c r="G3" s="1"/>
      <c r="H3" s="1"/>
      <c r="I3" s="1"/>
      <c r="J3" s="1"/>
      <c r="L3" s="12" t="s">
        <v>222</v>
      </c>
      <c r="M3" s="12">
        <v>16</v>
      </c>
      <c r="N3" s="50">
        <v>22</v>
      </c>
      <c r="O3" s="50">
        <f>N3*8.8</f>
        <v>193.60000000000002</v>
      </c>
      <c r="Q3" s="52" t="s">
        <v>112</v>
      </c>
      <c r="R3" s="12"/>
      <c r="S3" s="50"/>
      <c r="T3" s="50">
        <f>S3*8.8</f>
        <v>0</v>
      </c>
    </row>
    <row r="4" spans="1:20" s="1" customFormat="1" x14ac:dyDescent="0.2">
      <c r="A4" s="99" t="s">
        <v>245</v>
      </c>
      <c r="B4" s="99"/>
      <c r="C4" s="4">
        <f>B5+B6+E5+E7</f>
        <v>1707.4</v>
      </c>
      <c r="F4" s="99" t="s">
        <v>244</v>
      </c>
      <c r="G4" s="99"/>
      <c r="H4" s="72">
        <f>C4*0.06</f>
        <v>102.444</v>
      </c>
      <c r="L4" s="12" t="s">
        <v>225</v>
      </c>
      <c r="M4" s="12">
        <v>8</v>
      </c>
      <c r="N4" s="50">
        <v>14</v>
      </c>
      <c r="O4" s="50">
        <f t="shared" ref="O4:O10" si="0">N4*8.8</f>
        <v>123.20000000000002</v>
      </c>
      <c r="Q4" s="12" t="s">
        <v>222</v>
      </c>
      <c r="R4" s="12">
        <v>16</v>
      </c>
      <c r="S4" s="50">
        <v>22</v>
      </c>
      <c r="T4" s="50">
        <f>S4*8.8</f>
        <v>193.60000000000002</v>
      </c>
    </row>
    <row r="5" spans="1:20" s="1" customFormat="1" x14ac:dyDescent="0.2">
      <c r="A5" s="5"/>
      <c r="B5" s="5">
        <v>997</v>
      </c>
      <c r="C5" s="5" t="s">
        <v>239</v>
      </c>
      <c r="D5" s="5"/>
      <c r="E5" s="60">
        <f>O22</f>
        <v>420.40000000000009</v>
      </c>
      <c r="F5" s="5" t="s">
        <v>240</v>
      </c>
      <c r="G5" s="5"/>
      <c r="H5" s="5"/>
      <c r="I5" s="5"/>
      <c r="J5" s="5"/>
      <c r="L5" s="2"/>
      <c r="M5" s="2"/>
      <c r="N5" s="2"/>
      <c r="O5" s="50">
        <f t="shared" si="0"/>
        <v>0</v>
      </c>
      <c r="Q5" s="12" t="s">
        <v>225</v>
      </c>
      <c r="R5" s="12">
        <v>8</v>
      </c>
      <c r="S5" s="50">
        <v>14</v>
      </c>
      <c r="T5" s="50">
        <f>S5*8.8</f>
        <v>123.20000000000002</v>
      </c>
    </row>
    <row r="6" spans="1:20" s="1" customFormat="1" ht="15" customHeight="1" x14ac:dyDescent="0.2">
      <c r="A6" s="5"/>
      <c r="B6" s="5">
        <v>230</v>
      </c>
      <c r="C6" s="5" t="s">
        <v>15</v>
      </c>
      <c r="D6" s="5"/>
      <c r="E6" s="5"/>
      <c r="F6" s="5"/>
      <c r="G6" s="5"/>
      <c r="H6" s="5"/>
      <c r="I6" s="5"/>
      <c r="J6" s="5"/>
      <c r="L6" s="2"/>
      <c r="M6" s="2"/>
      <c r="N6" s="2"/>
      <c r="O6" s="50">
        <f>N6*8.8</f>
        <v>0</v>
      </c>
      <c r="Q6" s="12" t="s">
        <v>57</v>
      </c>
      <c r="R6" s="12">
        <f>SUM(R3:R5)</f>
        <v>24</v>
      </c>
      <c r="S6" s="12">
        <f>SUM(S3:S5)</f>
        <v>36</v>
      </c>
      <c r="T6" s="12">
        <f>SUM(T3:T5)</f>
        <v>316.80000000000007</v>
      </c>
    </row>
    <row r="7" spans="1:20" s="5" customFormat="1" ht="14" x14ac:dyDescent="0.15">
      <c r="B7" s="5">
        <v>20</v>
      </c>
      <c r="C7" s="17" t="s">
        <v>246</v>
      </c>
      <c r="E7" s="17">
        <f>3*B7</f>
        <v>60</v>
      </c>
      <c r="F7" s="17" t="s">
        <v>41</v>
      </c>
      <c r="L7" s="44"/>
      <c r="M7" s="44"/>
      <c r="N7" s="44"/>
      <c r="O7" s="50">
        <f t="shared" si="0"/>
        <v>0</v>
      </c>
      <c r="Q7" s="11"/>
      <c r="R7" s="11"/>
      <c r="S7" s="11"/>
      <c r="T7" s="11"/>
    </row>
    <row r="8" spans="1:20" s="5" customFormat="1" ht="14" x14ac:dyDescent="0.15">
      <c r="L8" s="44"/>
      <c r="M8" s="44"/>
      <c r="N8" s="44"/>
      <c r="O8" s="50">
        <f t="shared" si="0"/>
        <v>0</v>
      </c>
      <c r="Q8" s="51" t="s">
        <v>145</v>
      </c>
      <c r="R8" s="51" t="s">
        <v>111</v>
      </c>
      <c r="S8" s="51" t="s">
        <v>90</v>
      </c>
      <c r="T8" s="50" t="s">
        <v>113</v>
      </c>
    </row>
    <row r="9" spans="1:20" s="5" customFormat="1" ht="18" x14ac:dyDescent="0.2">
      <c r="A9" s="1"/>
      <c r="B9" s="100" t="s">
        <v>16</v>
      </c>
      <c r="C9" s="101"/>
      <c r="D9" s="101"/>
      <c r="E9" s="101"/>
      <c r="F9" s="101"/>
      <c r="G9" s="101"/>
      <c r="H9" s="102"/>
      <c r="I9" s="1"/>
      <c r="J9" s="1"/>
      <c r="L9" s="44"/>
      <c r="M9" s="44"/>
      <c r="N9" s="44"/>
      <c r="O9" s="50">
        <f t="shared" si="0"/>
        <v>0</v>
      </c>
      <c r="Q9" s="12" t="s">
        <v>223</v>
      </c>
      <c r="R9" s="12">
        <v>20</v>
      </c>
      <c r="S9" s="12">
        <v>16</v>
      </c>
      <c r="T9" s="12">
        <f>S9*2.8</f>
        <v>44.8</v>
      </c>
    </row>
    <row r="10" spans="1:20" s="5" customFormat="1" ht="48" x14ac:dyDescent="0.2">
      <c r="A10" s="1"/>
      <c r="B10" s="7" t="s">
        <v>2</v>
      </c>
      <c r="C10" s="7" t="s">
        <v>3</v>
      </c>
      <c r="D10" s="7" t="s">
        <v>4</v>
      </c>
      <c r="E10" s="7" t="s">
        <v>5</v>
      </c>
      <c r="F10" s="7" t="s">
        <v>6</v>
      </c>
      <c r="G10" s="7" t="s">
        <v>7</v>
      </c>
      <c r="H10" s="7" t="s">
        <v>8</v>
      </c>
      <c r="I10" s="1"/>
      <c r="J10" s="1"/>
      <c r="L10" s="44"/>
      <c r="M10" s="44"/>
      <c r="N10" s="44"/>
      <c r="O10" s="50">
        <f t="shared" si="0"/>
        <v>0</v>
      </c>
      <c r="Q10" s="11" t="s">
        <v>224</v>
      </c>
      <c r="R10" s="11">
        <v>15</v>
      </c>
      <c r="S10" s="11">
        <v>21</v>
      </c>
      <c r="T10" s="12">
        <f>S10*2.8</f>
        <v>58.8</v>
      </c>
    </row>
    <row r="11" spans="1:20" s="1" customFormat="1" x14ac:dyDescent="0.2">
      <c r="B11" s="2" t="s">
        <v>9</v>
      </c>
      <c r="C11" s="2">
        <v>199</v>
      </c>
      <c r="D11" s="3">
        <v>0.15</v>
      </c>
      <c r="E11" s="4">
        <f>C11*D11</f>
        <v>29.849999999999998</v>
      </c>
      <c r="F11" s="3">
        <v>0.15</v>
      </c>
      <c r="G11" s="2">
        <f>F11*C4</f>
        <v>256.11</v>
      </c>
      <c r="H11" s="4">
        <f>E11-G11</f>
        <v>-226.26000000000002</v>
      </c>
      <c r="L11" s="12" t="s">
        <v>57</v>
      </c>
      <c r="M11" s="2"/>
      <c r="N11" s="2"/>
      <c r="O11" s="2">
        <f>SUM(O3:O10)</f>
        <v>316.80000000000007</v>
      </c>
      <c r="Q11" s="12" t="s">
        <v>57</v>
      </c>
      <c r="R11" s="11">
        <f>SUM(R9:R10)</f>
        <v>35</v>
      </c>
      <c r="S11" s="11">
        <f>SUM(S9:S10)</f>
        <v>37</v>
      </c>
      <c r="T11" s="11">
        <f>SUM(T9:T10)</f>
        <v>103.6</v>
      </c>
    </row>
    <row r="12" spans="1:20" s="1" customFormat="1" ht="15" customHeight="1" x14ac:dyDescent="0.2">
      <c r="B12" s="42" t="s">
        <v>85</v>
      </c>
      <c r="C12" s="2">
        <v>137</v>
      </c>
      <c r="D12" s="3"/>
      <c r="E12" s="4"/>
      <c r="F12" s="3"/>
      <c r="G12" s="2"/>
      <c r="H12" s="4"/>
      <c r="L12" s="51" t="s">
        <v>145</v>
      </c>
      <c r="M12" s="51" t="s">
        <v>111</v>
      </c>
      <c r="N12" s="51" t="s">
        <v>90</v>
      </c>
      <c r="O12" s="50" t="s">
        <v>113</v>
      </c>
    </row>
    <row r="13" spans="1:20" s="1" customFormat="1" x14ac:dyDescent="0.2">
      <c r="B13" s="2" t="s">
        <v>242</v>
      </c>
      <c r="C13" s="2"/>
      <c r="D13" s="3"/>
      <c r="E13" s="4"/>
      <c r="F13" s="3"/>
      <c r="G13" s="2"/>
      <c r="H13" s="4"/>
      <c r="L13" s="12" t="s">
        <v>223</v>
      </c>
      <c r="M13" s="12">
        <v>20</v>
      </c>
      <c r="N13" s="12">
        <v>16</v>
      </c>
      <c r="O13" s="12">
        <f>N13*2.8</f>
        <v>44.8</v>
      </c>
    </row>
    <row r="14" spans="1:20" s="1" customFormat="1" x14ac:dyDescent="0.2">
      <c r="B14" s="2" t="s">
        <v>10</v>
      </c>
      <c r="C14" s="2">
        <v>37</v>
      </c>
      <c r="D14" s="3">
        <v>3</v>
      </c>
      <c r="E14" s="4">
        <f>C14*D14</f>
        <v>111</v>
      </c>
      <c r="F14" s="3">
        <v>0.5</v>
      </c>
      <c r="G14" s="2">
        <f>C4*F14</f>
        <v>853.7</v>
      </c>
      <c r="H14" s="4">
        <f>E14-G14</f>
        <v>-742.7</v>
      </c>
      <c r="I14" s="9">
        <f>3*H14</f>
        <v>-2228.1000000000004</v>
      </c>
      <c r="J14" s="9" t="s">
        <v>36</v>
      </c>
      <c r="L14" s="11" t="s">
        <v>224</v>
      </c>
      <c r="M14" s="11">
        <v>15</v>
      </c>
      <c r="N14" s="11">
        <v>21</v>
      </c>
      <c r="O14" s="12">
        <f t="shared" ref="O14:O20" si="1">N14*2.8</f>
        <v>58.8</v>
      </c>
    </row>
    <row r="15" spans="1:20" s="1" customFormat="1" x14ac:dyDescent="0.2">
      <c r="L15" s="2"/>
      <c r="M15" s="2"/>
      <c r="N15" s="2"/>
      <c r="O15" s="12">
        <f t="shared" si="1"/>
        <v>0</v>
      </c>
    </row>
    <row r="16" spans="1:20" s="1" customFormat="1" hidden="1" x14ac:dyDescent="0.2">
      <c r="L16" s="2"/>
      <c r="M16" s="2"/>
      <c r="N16" s="2"/>
      <c r="O16" s="12">
        <f t="shared" si="1"/>
        <v>0</v>
      </c>
    </row>
    <row r="17" spans="2:15" s="1" customFormat="1" hidden="1" x14ac:dyDescent="0.2">
      <c r="L17" s="2"/>
      <c r="M17" s="2"/>
      <c r="N17" s="2"/>
      <c r="O17" s="12">
        <f t="shared" si="1"/>
        <v>0</v>
      </c>
    </row>
    <row r="18" spans="2:15" s="1" customFormat="1" x14ac:dyDescent="0.2">
      <c r="B18" s="132" t="s">
        <v>48</v>
      </c>
      <c r="C18" s="133"/>
      <c r="D18" s="133"/>
      <c r="E18" s="133"/>
      <c r="F18" s="133"/>
      <c r="G18" s="133"/>
      <c r="H18" s="133"/>
      <c r="I18" s="133"/>
      <c r="L18" s="2"/>
      <c r="M18" s="2"/>
      <c r="N18" s="2"/>
      <c r="O18" s="12">
        <f>N18*2.8</f>
        <v>0</v>
      </c>
    </row>
    <row r="19" spans="2:15" s="1" customFormat="1" ht="62" customHeight="1" x14ac:dyDescent="0.2">
      <c r="B19" s="15" t="s">
        <v>47</v>
      </c>
      <c r="C19" s="15" t="s">
        <v>52</v>
      </c>
      <c r="D19" s="15" t="s">
        <v>53</v>
      </c>
      <c r="E19" s="15" t="s">
        <v>55</v>
      </c>
      <c r="F19" s="114" t="s">
        <v>46</v>
      </c>
      <c r="G19" s="114"/>
      <c r="H19" s="114" t="s">
        <v>49</v>
      </c>
      <c r="I19" s="114"/>
      <c r="L19" s="2"/>
      <c r="M19" s="2"/>
      <c r="N19" s="2"/>
      <c r="O19" s="12">
        <f>N19*2.8</f>
        <v>0</v>
      </c>
    </row>
    <row r="20" spans="2:15" s="1" customFormat="1" x14ac:dyDescent="0.2">
      <c r="B20" s="2" t="s">
        <v>54</v>
      </c>
      <c r="C20" s="2">
        <v>17</v>
      </c>
      <c r="D20" s="23">
        <v>17</v>
      </c>
      <c r="E20" s="24" t="s">
        <v>56</v>
      </c>
      <c r="F20" s="109">
        <v>45190</v>
      </c>
      <c r="G20" s="110"/>
      <c r="H20" s="104">
        <f>F20/3200</f>
        <v>14.121874999999999</v>
      </c>
      <c r="I20" s="105"/>
      <c r="L20" s="2"/>
      <c r="M20" s="2"/>
      <c r="N20" s="2"/>
      <c r="O20" s="12">
        <f t="shared" si="1"/>
        <v>0</v>
      </c>
    </row>
    <row r="21" spans="2:15" s="1" customFormat="1" x14ac:dyDescent="0.2">
      <c r="B21" s="2" t="s">
        <v>54</v>
      </c>
      <c r="C21" s="2">
        <v>15</v>
      </c>
      <c r="D21" s="23">
        <v>8</v>
      </c>
      <c r="E21" s="24" t="s">
        <v>56</v>
      </c>
      <c r="F21" s="109">
        <v>123483</v>
      </c>
      <c r="G21" s="110"/>
      <c r="H21" s="104">
        <f>F21/3200</f>
        <v>38.588437499999998</v>
      </c>
      <c r="I21" s="105"/>
      <c r="L21" s="12" t="s">
        <v>57</v>
      </c>
      <c r="M21" s="2"/>
      <c r="N21" s="2"/>
      <c r="O21" s="2">
        <f>SUM(O13:O20)</f>
        <v>103.6</v>
      </c>
    </row>
    <row r="22" spans="2:15" s="1" customFormat="1" x14ac:dyDescent="0.2">
      <c r="B22" s="2" t="s">
        <v>54</v>
      </c>
      <c r="C22" s="2">
        <v>20</v>
      </c>
      <c r="D22" s="23">
        <v>9</v>
      </c>
      <c r="E22" s="24" t="s">
        <v>56</v>
      </c>
      <c r="F22" s="109">
        <v>35770</v>
      </c>
      <c r="G22" s="110"/>
      <c r="H22" s="104">
        <f>F22/3200</f>
        <v>11.178125</v>
      </c>
      <c r="I22" s="105"/>
      <c r="L22" s="2" t="s">
        <v>241</v>
      </c>
      <c r="M22" s="2"/>
      <c r="N22" s="2"/>
      <c r="O22" s="4">
        <f>O21+O11</f>
        <v>420.40000000000009</v>
      </c>
    </row>
    <row r="23" spans="2:15" s="1" customFormat="1" x14ac:dyDescent="0.2">
      <c r="B23" s="22" t="s">
        <v>57</v>
      </c>
      <c r="C23" s="2"/>
      <c r="D23" s="23"/>
      <c r="E23" s="23"/>
      <c r="F23" s="106">
        <f>SUM(F20:G22)</f>
        <v>204443</v>
      </c>
      <c r="G23" s="107"/>
      <c r="H23" s="104">
        <f>F23/3200</f>
        <v>63.888437500000002</v>
      </c>
      <c r="I23" s="105"/>
      <c r="L23"/>
      <c r="M23"/>
      <c r="N23"/>
      <c r="O23"/>
    </row>
    <row r="24" spans="2:15" s="1" customFormat="1" x14ac:dyDescent="0.2">
      <c r="B24" s="1" t="s">
        <v>67</v>
      </c>
      <c r="L24"/>
      <c r="M24"/>
      <c r="N24"/>
      <c r="O24"/>
    </row>
    <row r="25" spans="2:15" s="1" customFormat="1" x14ac:dyDescent="0.2">
      <c r="B25" s="34" t="s">
        <v>68</v>
      </c>
      <c r="L25"/>
      <c r="M25"/>
      <c r="N25"/>
      <c r="O25"/>
    </row>
    <row r="26" spans="2:15" s="1" customFormat="1" x14ac:dyDescent="0.2">
      <c r="B26" s="1" t="s">
        <v>66</v>
      </c>
      <c r="L26"/>
      <c r="M26"/>
      <c r="N26"/>
      <c r="O26"/>
    </row>
  </sheetData>
  <mergeCells count="16">
    <mergeCell ref="Q1:T1"/>
    <mergeCell ref="H23:I23"/>
    <mergeCell ref="F22:G22"/>
    <mergeCell ref="H22:I22"/>
    <mergeCell ref="B18:I18"/>
    <mergeCell ref="F23:G23"/>
    <mergeCell ref="A4:B4"/>
    <mergeCell ref="F4:G4"/>
    <mergeCell ref="B9:H9"/>
    <mergeCell ref="F21:G21"/>
    <mergeCell ref="F19:G19"/>
    <mergeCell ref="L1:O1"/>
    <mergeCell ref="H19:I19"/>
    <mergeCell ref="F20:G20"/>
    <mergeCell ref="H20:I20"/>
    <mergeCell ref="H21:I21"/>
  </mergeCells>
  <phoneticPr fontId="2" type="noConversion"/>
  <pageMargins left="0.75" right="0.75" top="0.5" bottom="0.82222222222222219" header="0.5" footer="0.5"/>
  <pageSetup orientation="landscape" horizontalDpi="4294967292" verticalDpi="429496729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Layout" zoomScaleNormal="125" workbookViewId="0">
      <selection activeCell="I5" sqref="I5"/>
    </sheetView>
  </sheetViews>
  <sheetFormatPr baseColWidth="10" defaultRowHeight="16" x14ac:dyDescent="0.2"/>
  <cols>
    <col min="2" max="2" width="12.33203125" customWidth="1"/>
    <col min="9" max="9" width="11" customWidth="1"/>
    <col min="11" max="11" width="15.83203125" customWidth="1"/>
  </cols>
  <sheetData>
    <row r="1" spans="1:19" s="6" customFormat="1" ht="20" x14ac:dyDescent="0.2">
      <c r="A1" s="63" t="s">
        <v>0</v>
      </c>
      <c r="B1" s="63"/>
      <c r="C1" s="63"/>
      <c r="D1" s="63"/>
      <c r="E1" s="63"/>
      <c r="F1" s="63"/>
      <c r="G1" s="63"/>
      <c r="H1" s="64" t="s">
        <v>110</v>
      </c>
      <c r="I1" s="64"/>
      <c r="J1" s="63"/>
      <c r="K1" s="108" t="s">
        <v>109</v>
      </c>
      <c r="L1" s="108"/>
      <c r="M1" s="108"/>
      <c r="N1" s="108"/>
      <c r="P1" s="108" t="s">
        <v>109</v>
      </c>
      <c r="Q1" s="108"/>
      <c r="R1" s="108"/>
      <c r="S1" s="108"/>
    </row>
    <row r="2" spans="1:19" s="6" customFormat="1" ht="20" x14ac:dyDescent="0.2">
      <c r="A2" s="63" t="s">
        <v>1</v>
      </c>
      <c r="B2" s="63"/>
      <c r="C2" s="63"/>
      <c r="D2" s="63"/>
      <c r="E2" s="63" t="s">
        <v>33</v>
      </c>
      <c r="F2" s="63"/>
      <c r="G2" s="63"/>
      <c r="H2" s="63"/>
      <c r="I2" s="63"/>
      <c r="J2" s="63"/>
      <c r="K2" s="51" t="s">
        <v>146</v>
      </c>
      <c r="L2" s="51" t="s">
        <v>111</v>
      </c>
      <c r="M2" s="51" t="s">
        <v>90</v>
      </c>
      <c r="N2" s="50" t="s">
        <v>113</v>
      </c>
      <c r="P2" s="51" t="s">
        <v>146</v>
      </c>
      <c r="Q2" s="51" t="s">
        <v>111</v>
      </c>
      <c r="R2" s="51" t="s">
        <v>90</v>
      </c>
      <c r="S2" s="50" t="s">
        <v>113</v>
      </c>
    </row>
    <row r="3" spans="1:19" s="6" customFormat="1" ht="20" x14ac:dyDescent="0.2">
      <c r="A3" s="1"/>
      <c r="B3" s="1"/>
      <c r="C3" s="1"/>
      <c r="D3" s="1"/>
      <c r="E3" s="1"/>
      <c r="F3" s="1"/>
      <c r="G3" s="1"/>
      <c r="H3" s="1"/>
      <c r="I3" s="1"/>
      <c r="J3" s="1"/>
      <c r="K3" s="12" t="s">
        <v>227</v>
      </c>
      <c r="L3" s="12">
        <v>16</v>
      </c>
      <c r="M3" s="50">
        <v>18</v>
      </c>
      <c r="N3" s="50">
        <f>M3*8.8</f>
        <v>158.4</v>
      </c>
      <c r="P3" s="52" t="s">
        <v>112</v>
      </c>
      <c r="Q3" s="12"/>
      <c r="R3" s="50"/>
      <c r="S3" s="50">
        <f>R3*8.8</f>
        <v>0</v>
      </c>
    </row>
    <row r="4" spans="1:19" s="1" customFormat="1" x14ac:dyDescent="0.2">
      <c r="A4" s="99" t="s">
        <v>245</v>
      </c>
      <c r="B4" s="99"/>
      <c r="C4" s="4">
        <f>B5+B6+E5+E7</f>
        <v>1008.8</v>
      </c>
      <c r="F4" s="99" t="s">
        <v>244</v>
      </c>
      <c r="G4" s="99"/>
      <c r="H4" s="72">
        <f>C4*0.06</f>
        <v>60.527999999999992</v>
      </c>
      <c r="K4" s="2"/>
      <c r="L4" s="2"/>
      <c r="M4" s="2"/>
      <c r="N4" s="50">
        <f t="shared" ref="N4:N10" si="0">M4*8.8</f>
        <v>0</v>
      </c>
      <c r="P4" s="12" t="s">
        <v>227</v>
      </c>
      <c r="Q4" s="12">
        <v>16</v>
      </c>
      <c r="R4" s="50">
        <v>18</v>
      </c>
      <c r="S4" s="50">
        <f>R4*8.8</f>
        <v>158.4</v>
      </c>
    </row>
    <row r="5" spans="1:19" s="1" customFormat="1" x14ac:dyDescent="0.2">
      <c r="A5" s="5"/>
      <c r="B5" s="5">
        <v>632</v>
      </c>
      <c r="C5" s="5" t="s">
        <v>239</v>
      </c>
      <c r="D5" s="5"/>
      <c r="E5" s="60">
        <f>N22</f>
        <v>250.8</v>
      </c>
      <c r="F5" s="5" t="s">
        <v>240</v>
      </c>
      <c r="G5" s="5"/>
      <c r="H5" s="5"/>
      <c r="I5" s="5"/>
      <c r="J5" s="5"/>
      <c r="K5" s="2"/>
      <c r="L5" s="2"/>
      <c r="M5" s="2"/>
      <c r="N5" s="50">
        <f t="shared" si="0"/>
        <v>0</v>
      </c>
      <c r="P5" s="12" t="s">
        <v>57</v>
      </c>
      <c r="Q5" s="12">
        <f>SUM(Q3:Q4)</f>
        <v>16</v>
      </c>
      <c r="R5" s="12">
        <f>SUM(R3:R4)</f>
        <v>18</v>
      </c>
      <c r="S5" s="12">
        <f>SUM(S3:S4)</f>
        <v>158.4</v>
      </c>
    </row>
    <row r="6" spans="1:19" s="1" customFormat="1" ht="16" customHeight="1" x14ac:dyDescent="0.2">
      <c r="A6" s="5"/>
      <c r="B6" s="5">
        <v>51</v>
      </c>
      <c r="C6" s="5" t="s">
        <v>15</v>
      </c>
      <c r="D6" s="5"/>
      <c r="E6" s="5"/>
      <c r="F6" s="5"/>
      <c r="G6" s="5"/>
      <c r="H6" s="5"/>
      <c r="I6" s="5"/>
      <c r="J6" s="5"/>
      <c r="K6" s="2"/>
      <c r="L6" s="2"/>
      <c r="M6" s="2"/>
      <c r="N6" s="50">
        <f>M6*8.8</f>
        <v>0</v>
      </c>
      <c r="P6" s="11"/>
      <c r="Q6" s="11"/>
      <c r="R6" s="11"/>
      <c r="S6" s="11"/>
    </row>
    <row r="7" spans="1:19" s="5" customFormat="1" ht="14" x14ac:dyDescent="0.15">
      <c r="B7" s="5">
        <v>25</v>
      </c>
      <c r="C7" s="17" t="s">
        <v>246</v>
      </c>
      <c r="E7" s="17">
        <f>3*B7</f>
        <v>75</v>
      </c>
      <c r="F7" s="17" t="s">
        <v>41</v>
      </c>
      <c r="K7" s="44"/>
      <c r="L7" s="44"/>
      <c r="M7" s="44"/>
      <c r="N7" s="50">
        <f t="shared" si="0"/>
        <v>0</v>
      </c>
      <c r="P7" s="51" t="s">
        <v>145</v>
      </c>
      <c r="Q7" s="51" t="s">
        <v>111</v>
      </c>
      <c r="R7" s="51" t="s">
        <v>90</v>
      </c>
      <c r="S7" s="50" t="s">
        <v>113</v>
      </c>
    </row>
    <row r="8" spans="1:19" s="5" customFormat="1" ht="14" x14ac:dyDescent="0.15">
      <c r="K8" s="44"/>
      <c r="L8" s="44"/>
      <c r="M8" s="44"/>
      <c r="N8" s="50">
        <f t="shared" si="0"/>
        <v>0</v>
      </c>
      <c r="P8" s="12" t="s">
        <v>226</v>
      </c>
      <c r="Q8" s="12">
        <v>30</v>
      </c>
      <c r="R8" s="12">
        <v>33</v>
      </c>
      <c r="S8" s="12">
        <f>R8*2.8</f>
        <v>92.399999999999991</v>
      </c>
    </row>
    <row r="9" spans="1:19" s="5" customFormat="1" ht="18" x14ac:dyDescent="0.2">
      <c r="A9" s="1"/>
      <c r="B9" s="100" t="s">
        <v>16</v>
      </c>
      <c r="C9" s="101"/>
      <c r="D9" s="101"/>
      <c r="E9" s="101"/>
      <c r="F9" s="101"/>
      <c r="G9" s="101"/>
      <c r="H9" s="102"/>
      <c r="I9" s="1"/>
      <c r="J9" s="1"/>
      <c r="K9" s="44"/>
      <c r="L9" s="44"/>
      <c r="M9" s="44"/>
      <c r="N9" s="50">
        <f t="shared" si="0"/>
        <v>0</v>
      </c>
    </row>
    <row r="10" spans="1:19" s="5" customFormat="1" ht="48" x14ac:dyDescent="0.2">
      <c r="A10" s="1"/>
      <c r="B10" s="7" t="s">
        <v>2</v>
      </c>
      <c r="C10" s="7" t="s">
        <v>3</v>
      </c>
      <c r="D10" s="7" t="s">
        <v>4</v>
      </c>
      <c r="E10" s="7" t="s">
        <v>5</v>
      </c>
      <c r="F10" s="7" t="s">
        <v>6</v>
      </c>
      <c r="G10" s="7" t="s">
        <v>7</v>
      </c>
      <c r="H10" s="7" t="s">
        <v>8</v>
      </c>
      <c r="I10" s="1"/>
      <c r="J10" s="1"/>
      <c r="K10" s="44"/>
      <c r="L10" s="44"/>
      <c r="M10" s="44"/>
      <c r="N10" s="50">
        <f t="shared" si="0"/>
        <v>0</v>
      </c>
    </row>
    <row r="11" spans="1:19" s="1" customFormat="1" x14ac:dyDescent="0.2">
      <c r="B11" s="2" t="s">
        <v>9</v>
      </c>
      <c r="C11" s="2">
        <v>67</v>
      </c>
      <c r="D11" s="3">
        <v>0.15</v>
      </c>
      <c r="E11" s="4">
        <f>C11*D11</f>
        <v>10.049999999999999</v>
      </c>
      <c r="F11" s="3">
        <v>0.15</v>
      </c>
      <c r="G11" s="2">
        <f>F11*C4</f>
        <v>151.32</v>
      </c>
      <c r="H11" s="4">
        <f>E11-G11</f>
        <v>-141.26999999999998</v>
      </c>
      <c r="I11" s="134" t="s">
        <v>38</v>
      </c>
      <c r="J11" s="135"/>
      <c r="K11" s="12" t="s">
        <v>57</v>
      </c>
      <c r="L11" s="2"/>
      <c r="M11" s="2"/>
      <c r="N11" s="2">
        <f>SUM(N3:N10)</f>
        <v>158.4</v>
      </c>
    </row>
    <row r="12" spans="1:19" s="1" customFormat="1" ht="17" customHeight="1" x14ac:dyDescent="0.2">
      <c r="B12" s="42" t="s">
        <v>85</v>
      </c>
      <c r="C12" s="2">
        <v>55</v>
      </c>
      <c r="D12" s="3"/>
      <c r="E12" s="4"/>
      <c r="F12" s="3"/>
      <c r="G12" s="2"/>
      <c r="H12" s="4"/>
      <c r="K12" s="51" t="s">
        <v>145</v>
      </c>
      <c r="L12" s="51" t="s">
        <v>111</v>
      </c>
      <c r="M12" s="51" t="s">
        <v>90</v>
      </c>
      <c r="N12" s="50" t="s">
        <v>113</v>
      </c>
    </row>
    <row r="13" spans="1:19" s="1" customFormat="1" ht="16" customHeight="1" x14ac:dyDescent="0.2">
      <c r="B13" s="2" t="s">
        <v>242</v>
      </c>
      <c r="C13" s="2"/>
      <c r="D13" s="3"/>
      <c r="E13" s="4"/>
      <c r="F13" s="3"/>
      <c r="G13" s="2"/>
      <c r="H13" s="4"/>
      <c r="K13" s="12" t="s">
        <v>226</v>
      </c>
      <c r="L13" s="12">
        <v>30</v>
      </c>
      <c r="M13" s="12">
        <v>33</v>
      </c>
      <c r="N13" s="12">
        <f>M13*2.8</f>
        <v>92.399999999999991</v>
      </c>
    </row>
    <row r="14" spans="1:19" s="1" customFormat="1" x14ac:dyDescent="0.2">
      <c r="B14" s="2" t="s">
        <v>10</v>
      </c>
      <c r="C14" s="2">
        <v>87</v>
      </c>
      <c r="D14" s="3">
        <v>3</v>
      </c>
      <c r="E14" s="4">
        <f>C14*D14</f>
        <v>261</v>
      </c>
      <c r="F14" s="3">
        <v>0.5</v>
      </c>
      <c r="G14" s="2">
        <f>C4*F14</f>
        <v>504.4</v>
      </c>
      <c r="H14" s="4">
        <f>E14-G14</f>
        <v>-243.39999999999998</v>
      </c>
      <c r="I14" s="9">
        <f>3*H14</f>
        <v>-730.19999999999993</v>
      </c>
      <c r="J14" s="9" t="s">
        <v>36</v>
      </c>
      <c r="K14" s="2"/>
      <c r="L14" s="2"/>
      <c r="M14" s="2"/>
      <c r="N14" s="12">
        <f t="shared" ref="N14:N20" si="1">M14*2.8</f>
        <v>0</v>
      </c>
    </row>
    <row r="15" spans="1:19" s="1" customFormat="1" x14ac:dyDescent="0.2">
      <c r="K15" s="2"/>
      <c r="L15" s="2"/>
      <c r="M15" s="2"/>
      <c r="N15" s="12">
        <f t="shared" si="1"/>
        <v>0</v>
      </c>
    </row>
    <row r="16" spans="1:19" s="1" customFormat="1" hidden="1" x14ac:dyDescent="0.2">
      <c r="K16" s="2"/>
      <c r="L16" s="2"/>
      <c r="M16" s="2"/>
      <c r="N16" s="12">
        <f t="shared" si="1"/>
        <v>0</v>
      </c>
    </row>
    <row r="17" spans="2:14" s="1" customFormat="1" hidden="1" x14ac:dyDescent="0.2">
      <c r="K17" s="2"/>
      <c r="L17" s="2"/>
      <c r="M17" s="2"/>
      <c r="N17" s="12">
        <f t="shared" si="1"/>
        <v>0</v>
      </c>
    </row>
    <row r="18" spans="2:14" s="1" customFormat="1" x14ac:dyDescent="0.2">
      <c r="B18" s="111" t="s">
        <v>48</v>
      </c>
      <c r="C18" s="112"/>
      <c r="D18" s="112"/>
      <c r="E18" s="112"/>
      <c r="F18" s="112"/>
      <c r="G18" s="113"/>
      <c r="K18" s="2"/>
      <c r="L18" s="2"/>
      <c r="M18" s="2"/>
      <c r="N18" s="12">
        <f>M18*2.8</f>
        <v>0</v>
      </c>
    </row>
    <row r="19" spans="2:14" s="1" customFormat="1" ht="62" customHeight="1" x14ac:dyDescent="0.2">
      <c r="B19" s="15" t="s">
        <v>47</v>
      </c>
      <c r="C19" s="15" t="s">
        <v>52</v>
      </c>
      <c r="D19" s="15" t="s">
        <v>53</v>
      </c>
      <c r="E19" s="15" t="s">
        <v>55</v>
      </c>
      <c r="F19" s="114" t="s">
        <v>46</v>
      </c>
      <c r="G19" s="114"/>
      <c r="H19" s="114" t="s">
        <v>49</v>
      </c>
      <c r="I19" s="114"/>
      <c r="K19" s="2"/>
      <c r="L19" s="2"/>
      <c r="M19" s="2"/>
      <c r="N19" s="12">
        <f>M19*2.8</f>
        <v>0</v>
      </c>
    </row>
    <row r="20" spans="2:14" s="1" customFormat="1" x14ac:dyDescent="0.2">
      <c r="B20" s="2" t="s">
        <v>54</v>
      </c>
      <c r="C20" s="2">
        <v>12</v>
      </c>
      <c r="D20" s="23">
        <v>4</v>
      </c>
      <c r="E20" s="24" t="s">
        <v>56</v>
      </c>
      <c r="F20" s="109">
        <v>65127</v>
      </c>
      <c r="G20" s="110"/>
      <c r="H20" s="104">
        <f>F20/3200</f>
        <v>20.352187499999999</v>
      </c>
      <c r="I20" s="105"/>
      <c r="K20" s="2"/>
      <c r="L20" s="2"/>
      <c r="M20" s="2"/>
      <c r="N20" s="12">
        <f t="shared" si="1"/>
        <v>0</v>
      </c>
    </row>
    <row r="21" spans="2:14" s="1" customFormat="1" x14ac:dyDescent="0.2">
      <c r="B21" s="2" t="s">
        <v>54</v>
      </c>
      <c r="C21" s="2"/>
      <c r="D21" s="23"/>
      <c r="E21" s="24"/>
      <c r="F21" s="109"/>
      <c r="G21" s="110"/>
      <c r="H21" s="104"/>
      <c r="I21" s="105"/>
      <c r="K21" s="12" t="s">
        <v>57</v>
      </c>
      <c r="L21" s="2"/>
      <c r="M21" s="2"/>
      <c r="N21" s="2">
        <f>SUM(N13:N20)</f>
        <v>92.399999999999991</v>
      </c>
    </row>
    <row r="22" spans="2:14" s="1" customFormat="1" x14ac:dyDescent="0.2">
      <c r="B22" s="22" t="s">
        <v>57</v>
      </c>
      <c r="C22" s="2"/>
      <c r="D22" s="23"/>
      <c r="E22" s="23"/>
      <c r="F22" s="106">
        <f>F20+F21</f>
        <v>65127</v>
      </c>
      <c r="G22" s="107"/>
      <c r="H22" s="104">
        <f>F22/3200</f>
        <v>20.352187499999999</v>
      </c>
      <c r="I22" s="105"/>
      <c r="K22" s="2" t="s">
        <v>241</v>
      </c>
      <c r="L22" s="2"/>
      <c r="M22" s="2"/>
      <c r="N22" s="4">
        <f>N21+N11</f>
        <v>250.8</v>
      </c>
    </row>
    <row r="23" spans="2:14" s="1" customFormat="1" x14ac:dyDescent="0.2">
      <c r="B23" s="1" t="s">
        <v>264</v>
      </c>
      <c r="K23"/>
      <c r="L23"/>
      <c r="M23"/>
      <c r="N23"/>
    </row>
    <row r="24" spans="2:14" s="1" customFormat="1" x14ac:dyDescent="0.2">
      <c r="K24"/>
      <c r="L24"/>
      <c r="M24"/>
      <c r="N24"/>
    </row>
    <row r="25" spans="2:14" s="1" customFormat="1" x14ac:dyDescent="0.2">
      <c r="K25"/>
      <c r="L25"/>
      <c r="M25"/>
      <c r="N25"/>
    </row>
    <row r="26" spans="2:14" s="1" customFormat="1" x14ac:dyDescent="0.2">
      <c r="K26"/>
      <c r="L26"/>
      <c r="M26"/>
      <c r="N26"/>
    </row>
  </sheetData>
  <mergeCells count="15">
    <mergeCell ref="F22:G22"/>
    <mergeCell ref="H22:I22"/>
    <mergeCell ref="K1:N1"/>
    <mergeCell ref="A4:B4"/>
    <mergeCell ref="F4:G4"/>
    <mergeCell ref="B9:H9"/>
    <mergeCell ref="B18:G18"/>
    <mergeCell ref="F19:G19"/>
    <mergeCell ref="H19:I19"/>
    <mergeCell ref="I11:J11"/>
    <mergeCell ref="P1:S1"/>
    <mergeCell ref="F20:G20"/>
    <mergeCell ref="H20:I20"/>
    <mergeCell ref="F21:G21"/>
    <mergeCell ref="H21:I21"/>
  </mergeCells>
  <phoneticPr fontId="2" type="noConversion"/>
  <pageMargins left="0.75" right="0.75" top="0.53333333333333333" bottom="1" header="0.5" footer="0.5"/>
  <pageSetup orientation="landscape" horizontalDpi="4294967292" verticalDpi="429496729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Layout" zoomScaleNormal="125" workbookViewId="0">
      <selection activeCell="I10" sqref="I10"/>
    </sheetView>
  </sheetViews>
  <sheetFormatPr baseColWidth="10" defaultRowHeight="16" x14ac:dyDescent="0.2"/>
  <cols>
    <col min="2" max="2" width="12.33203125" customWidth="1"/>
    <col min="7" max="7" width="11.5" customWidth="1"/>
    <col min="9" max="9" width="15" customWidth="1"/>
    <col min="10" max="10" width="7.83203125" customWidth="1"/>
    <col min="11" max="11" width="11.33203125" customWidth="1"/>
  </cols>
  <sheetData>
    <row r="1" spans="1:19" s="6" customFormat="1" ht="20" customHeight="1" x14ac:dyDescent="0.2">
      <c r="A1" s="63" t="s">
        <v>0</v>
      </c>
      <c r="B1" s="63"/>
      <c r="C1" s="63"/>
      <c r="D1" s="63"/>
      <c r="E1" s="63"/>
      <c r="F1" s="63"/>
      <c r="G1" s="63"/>
      <c r="H1" s="64" t="s">
        <v>110</v>
      </c>
      <c r="I1" s="64"/>
      <c r="J1" s="63"/>
      <c r="K1" s="108" t="s">
        <v>109</v>
      </c>
      <c r="L1" s="108"/>
      <c r="M1" s="108"/>
      <c r="N1" s="108"/>
      <c r="P1" s="5"/>
      <c r="Q1" s="5"/>
      <c r="R1" s="5"/>
      <c r="S1" s="5"/>
    </row>
    <row r="2" spans="1:19" s="6" customFormat="1" ht="20" x14ac:dyDescent="0.2">
      <c r="A2" s="63" t="s">
        <v>1</v>
      </c>
      <c r="B2" s="63"/>
      <c r="C2" s="63"/>
      <c r="D2" s="63"/>
      <c r="E2" s="63" t="s">
        <v>34</v>
      </c>
      <c r="F2" s="63"/>
      <c r="G2" s="63"/>
      <c r="H2" s="63"/>
      <c r="I2" s="63"/>
      <c r="J2" s="63"/>
      <c r="K2" s="51" t="s">
        <v>146</v>
      </c>
      <c r="L2" s="51" t="s">
        <v>111</v>
      </c>
      <c r="M2" s="51" t="s">
        <v>90</v>
      </c>
      <c r="N2" s="50" t="s">
        <v>113</v>
      </c>
      <c r="P2" s="5"/>
      <c r="Q2" s="5"/>
      <c r="R2" s="5"/>
      <c r="S2" s="5"/>
    </row>
    <row r="3" spans="1:19" s="6" customFormat="1" ht="20" x14ac:dyDescent="0.2">
      <c r="A3" s="1"/>
      <c r="B3" s="1"/>
      <c r="C3" s="1"/>
      <c r="D3" s="1"/>
      <c r="E3" s="1"/>
      <c r="F3" s="1"/>
      <c r="G3" s="1"/>
      <c r="H3" s="1"/>
      <c r="I3" s="1"/>
      <c r="J3" s="1"/>
      <c r="K3" s="12" t="s">
        <v>228</v>
      </c>
      <c r="L3" s="12">
        <v>10</v>
      </c>
      <c r="M3" s="50">
        <v>9</v>
      </c>
      <c r="N3" s="50">
        <f>M3*8.8</f>
        <v>79.2</v>
      </c>
      <c r="P3" s="5"/>
      <c r="Q3" s="5"/>
      <c r="R3" s="5"/>
      <c r="S3" s="5"/>
    </row>
    <row r="4" spans="1:19" s="1" customFormat="1" x14ac:dyDescent="0.2">
      <c r="A4" s="99" t="s">
        <v>245</v>
      </c>
      <c r="B4" s="99"/>
      <c r="C4" s="4">
        <f>B5+B6+E5+E7</f>
        <v>576.40000000000009</v>
      </c>
      <c r="F4" s="99" t="s">
        <v>244</v>
      </c>
      <c r="G4" s="99"/>
      <c r="H4" s="72">
        <f>C4*0.06</f>
        <v>34.584000000000003</v>
      </c>
      <c r="K4" s="12" t="s">
        <v>229</v>
      </c>
      <c r="L4" s="12">
        <v>15</v>
      </c>
      <c r="M4" s="50">
        <v>4</v>
      </c>
      <c r="N4" s="50">
        <f t="shared" ref="N4:N10" si="0">M4*8.8</f>
        <v>35.200000000000003</v>
      </c>
      <c r="P4" s="5"/>
      <c r="Q4" s="5"/>
      <c r="R4" s="5"/>
      <c r="S4" s="5"/>
    </row>
    <row r="5" spans="1:19" s="1" customFormat="1" x14ac:dyDescent="0.2">
      <c r="A5" s="5"/>
      <c r="B5" s="5">
        <v>52</v>
      </c>
      <c r="C5" s="5" t="s">
        <v>239</v>
      </c>
      <c r="D5" s="5"/>
      <c r="E5" s="60">
        <f>N22</f>
        <v>290.40000000000003</v>
      </c>
      <c r="F5" s="5" t="s">
        <v>240</v>
      </c>
      <c r="G5" s="5"/>
      <c r="H5" s="5"/>
      <c r="I5" s="5"/>
      <c r="J5" s="5"/>
      <c r="K5" s="12" t="s">
        <v>230</v>
      </c>
      <c r="L5" s="12">
        <v>12</v>
      </c>
      <c r="M5" s="50">
        <v>10</v>
      </c>
      <c r="N5" s="50">
        <f t="shared" si="0"/>
        <v>88</v>
      </c>
      <c r="P5" s="5"/>
      <c r="Q5" s="5"/>
      <c r="R5" s="5"/>
      <c r="S5" s="5"/>
    </row>
    <row r="6" spans="1:19" s="1" customFormat="1" ht="19" customHeight="1" x14ac:dyDescent="0.2">
      <c r="A6" s="5"/>
      <c r="B6" s="5">
        <v>30</v>
      </c>
      <c r="C6" s="5" t="s">
        <v>15</v>
      </c>
      <c r="D6" s="5"/>
      <c r="E6" s="5"/>
      <c r="F6" s="5"/>
      <c r="G6" s="5"/>
      <c r="H6" s="5"/>
      <c r="I6" s="5"/>
      <c r="J6" s="5"/>
      <c r="K6" s="12" t="s">
        <v>231</v>
      </c>
      <c r="L6" s="50"/>
      <c r="M6" s="50">
        <v>9</v>
      </c>
      <c r="N6" s="50">
        <f>M6*8.8</f>
        <v>79.2</v>
      </c>
      <c r="P6" s="5"/>
      <c r="Q6" s="5"/>
      <c r="R6" s="5"/>
      <c r="S6" s="5"/>
    </row>
    <row r="7" spans="1:19" s="5" customFormat="1" ht="14" x14ac:dyDescent="0.15">
      <c r="B7" s="5">
        <v>68</v>
      </c>
      <c r="C7" s="17" t="s">
        <v>246</v>
      </c>
      <c r="E7" s="17">
        <f>3*B7</f>
        <v>204</v>
      </c>
      <c r="F7" s="17" t="s">
        <v>41</v>
      </c>
      <c r="K7" s="12" t="s">
        <v>232</v>
      </c>
      <c r="L7" s="12"/>
      <c r="M7" s="12">
        <v>1</v>
      </c>
      <c r="N7" s="50">
        <f t="shared" si="0"/>
        <v>8.8000000000000007</v>
      </c>
    </row>
    <row r="8" spans="1:19" s="5" customFormat="1" ht="14" x14ac:dyDescent="0.15">
      <c r="K8" s="44"/>
      <c r="L8" s="44"/>
      <c r="M8" s="44"/>
      <c r="N8" s="50">
        <f t="shared" si="0"/>
        <v>0</v>
      </c>
    </row>
    <row r="9" spans="1:19" s="5" customFormat="1" ht="18" x14ac:dyDescent="0.2">
      <c r="A9" s="1"/>
      <c r="B9" s="100" t="s">
        <v>16</v>
      </c>
      <c r="C9" s="101"/>
      <c r="D9" s="101"/>
      <c r="E9" s="101"/>
      <c r="F9" s="101"/>
      <c r="G9" s="101"/>
      <c r="H9" s="102"/>
      <c r="I9" s="1"/>
      <c r="J9" s="1"/>
      <c r="K9" s="44"/>
      <c r="L9" s="44"/>
      <c r="M9" s="44"/>
      <c r="N9" s="50">
        <f t="shared" si="0"/>
        <v>0</v>
      </c>
    </row>
    <row r="10" spans="1:19" s="5" customFormat="1" ht="48" x14ac:dyDescent="0.2">
      <c r="A10" s="1"/>
      <c r="B10" s="7" t="s">
        <v>2</v>
      </c>
      <c r="C10" s="7" t="s">
        <v>3</v>
      </c>
      <c r="D10" s="7" t="s">
        <v>4</v>
      </c>
      <c r="E10" s="7" t="s">
        <v>5</v>
      </c>
      <c r="F10" s="7" t="s">
        <v>6</v>
      </c>
      <c r="G10" s="7" t="s">
        <v>7</v>
      </c>
      <c r="H10" s="7" t="s">
        <v>8</v>
      </c>
      <c r="I10" s="1"/>
      <c r="J10" s="1"/>
      <c r="K10" s="44"/>
      <c r="L10" s="44"/>
      <c r="M10" s="44"/>
      <c r="N10" s="50">
        <f t="shared" si="0"/>
        <v>0</v>
      </c>
    </row>
    <row r="11" spans="1:19" s="1" customFormat="1" x14ac:dyDescent="0.2">
      <c r="B11" s="2" t="s">
        <v>9</v>
      </c>
      <c r="C11" s="2">
        <v>311</v>
      </c>
      <c r="D11" s="3">
        <v>0.15</v>
      </c>
      <c r="E11" s="4">
        <f>C11*D11</f>
        <v>46.65</v>
      </c>
      <c r="F11" s="3">
        <v>0.15</v>
      </c>
      <c r="G11" s="2">
        <f>F11*C4</f>
        <v>86.460000000000008</v>
      </c>
      <c r="H11" s="4">
        <f>E11-G11</f>
        <v>-39.810000000000009</v>
      </c>
      <c r="I11" s="37"/>
      <c r="J11" s="38"/>
      <c r="K11" s="12" t="s">
        <v>57</v>
      </c>
      <c r="L11" s="2"/>
      <c r="M11" s="2"/>
      <c r="N11" s="2">
        <f>SUM(N3:N10)</f>
        <v>290.40000000000003</v>
      </c>
    </row>
    <row r="12" spans="1:19" s="1" customFormat="1" ht="18" customHeight="1" x14ac:dyDescent="0.2">
      <c r="B12" s="42" t="s">
        <v>85</v>
      </c>
      <c r="C12" s="2">
        <v>264</v>
      </c>
      <c r="D12" s="3"/>
      <c r="E12" s="4"/>
      <c r="F12" s="3"/>
      <c r="G12" s="2"/>
      <c r="H12" s="4"/>
      <c r="I12" s="1" t="s">
        <v>249</v>
      </c>
      <c r="K12" s="51" t="s">
        <v>145</v>
      </c>
      <c r="L12" s="51" t="s">
        <v>111</v>
      </c>
      <c r="M12" s="51" t="s">
        <v>90</v>
      </c>
      <c r="N12" s="50" t="s">
        <v>113</v>
      </c>
    </row>
    <row r="13" spans="1:19" s="1" customFormat="1" ht="18" customHeight="1" x14ac:dyDescent="0.2">
      <c r="B13" s="2" t="s">
        <v>242</v>
      </c>
      <c r="C13" s="2"/>
      <c r="D13" s="3"/>
      <c r="E13" s="4"/>
      <c r="F13" s="3"/>
      <c r="G13" s="2"/>
      <c r="H13" s="4"/>
      <c r="K13" s="2"/>
      <c r="L13" s="2"/>
      <c r="M13" s="2"/>
      <c r="N13" s="12">
        <f>M13*2.8</f>
        <v>0</v>
      </c>
    </row>
    <row r="14" spans="1:19" s="1" customFormat="1" x14ac:dyDescent="0.2">
      <c r="B14" s="2" t="s">
        <v>10</v>
      </c>
      <c r="C14" s="2">
        <v>62</v>
      </c>
      <c r="D14" s="3">
        <v>3</v>
      </c>
      <c r="E14" s="4">
        <f>C14*D14</f>
        <v>186</v>
      </c>
      <c r="F14" s="3">
        <v>0.5</v>
      </c>
      <c r="G14" s="2">
        <f>C4*F14</f>
        <v>288.20000000000005</v>
      </c>
      <c r="H14" s="4">
        <f>E14-G14</f>
        <v>-102.20000000000005</v>
      </c>
      <c r="I14" s="9">
        <f>3*H14</f>
        <v>-306.60000000000014</v>
      </c>
      <c r="J14" s="9" t="s">
        <v>36</v>
      </c>
      <c r="K14" s="2"/>
      <c r="L14" s="2"/>
      <c r="M14" s="2"/>
      <c r="N14" s="12">
        <f t="shared" ref="N14:N20" si="1">M14*2.8</f>
        <v>0</v>
      </c>
    </row>
    <row r="15" spans="1:19" s="1" customFormat="1" ht="14" customHeight="1" x14ac:dyDescent="0.2">
      <c r="K15" s="2"/>
      <c r="L15" s="2"/>
      <c r="M15" s="2"/>
      <c r="N15" s="12">
        <f t="shared" si="1"/>
        <v>0</v>
      </c>
    </row>
    <row r="16" spans="1:19" s="1" customFormat="1" hidden="1" x14ac:dyDescent="0.2">
      <c r="K16" s="2"/>
      <c r="L16" s="2"/>
      <c r="M16" s="2"/>
      <c r="N16" s="12">
        <f t="shared" si="1"/>
        <v>0</v>
      </c>
    </row>
    <row r="17" spans="2:14" s="1" customFormat="1" hidden="1" x14ac:dyDescent="0.2">
      <c r="K17" s="2"/>
      <c r="L17" s="2"/>
      <c r="M17" s="2"/>
      <c r="N17" s="12">
        <f t="shared" si="1"/>
        <v>0</v>
      </c>
    </row>
    <row r="18" spans="2:14" s="1" customFormat="1" x14ac:dyDescent="0.2">
      <c r="B18" s="111" t="s">
        <v>48</v>
      </c>
      <c r="C18" s="112"/>
      <c r="D18" s="112"/>
      <c r="E18" s="112"/>
      <c r="F18" s="112"/>
      <c r="G18" s="112"/>
      <c r="H18" s="112"/>
      <c r="I18" s="113"/>
      <c r="K18" s="2"/>
      <c r="L18" s="2"/>
      <c r="M18" s="2"/>
      <c r="N18" s="12">
        <f>M18*2.8</f>
        <v>0</v>
      </c>
    </row>
    <row r="19" spans="2:14" s="1" customFormat="1" ht="62" customHeight="1" x14ac:dyDescent="0.2">
      <c r="B19" s="15" t="s">
        <v>47</v>
      </c>
      <c r="C19" s="15" t="s">
        <v>52</v>
      </c>
      <c r="D19" s="15" t="s">
        <v>53</v>
      </c>
      <c r="E19" s="15" t="s">
        <v>55</v>
      </c>
      <c r="F19" s="114" t="s">
        <v>46</v>
      </c>
      <c r="G19" s="114"/>
      <c r="H19" s="114" t="s">
        <v>64</v>
      </c>
      <c r="I19" s="114"/>
      <c r="K19" s="2"/>
      <c r="L19" s="2"/>
      <c r="M19" s="2"/>
      <c r="N19" s="12">
        <f>M19*2.8</f>
        <v>0</v>
      </c>
    </row>
    <row r="20" spans="2:14" s="1" customFormat="1" x14ac:dyDescent="0.2">
      <c r="B20" s="2" t="s">
        <v>54</v>
      </c>
      <c r="C20" s="2"/>
      <c r="D20" s="23"/>
      <c r="E20" s="24"/>
      <c r="F20" s="109"/>
      <c r="G20" s="110"/>
      <c r="H20" s="104">
        <f>F20/3200</f>
        <v>0</v>
      </c>
      <c r="I20" s="105"/>
      <c r="K20" s="2"/>
      <c r="L20" s="2"/>
      <c r="M20" s="2"/>
      <c r="N20" s="12">
        <f t="shared" si="1"/>
        <v>0</v>
      </c>
    </row>
    <row r="21" spans="2:14" s="1" customFormat="1" x14ac:dyDescent="0.2">
      <c r="B21" s="2" t="s">
        <v>54</v>
      </c>
      <c r="C21" s="2"/>
      <c r="D21" s="23"/>
      <c r="E21" s="24"/>
      <c r="F21" s="109"/>
      <c r="G21" s="110"/>
      <c r="H21" s="104">
        <f>F21/3200</f>
        <v>0</v>
      </c>
      <c r="I21" s="105"/>
      <c r="K21" s="12" t="s">
        <v>57</v>
      </c>
      <c r="L21" s="2"/>
      <c r="M21" s="2"/>
      <c r="N21" s="2">
        <f>SUM(N13:N20)</f>
        <v>0</v>
      </c>
    </row>
    <row r="22" spans="2:14" s="1" customFormat="1" x14ac:dyDescent="0.2">
      <c r="B22" s="2" t="s">
        <v>54</v>
      </c>
      <c r="C22" s="2"/>
      <c r="D22" s="23"/>
      <c r="E22" s="24"/>
      <c r="F22" s="109"/>
      <c r="G22" s="110"/>
      <c r="H22" s="104">
        <f>F22/3200</f>
        <v>0</v>
      </c>
      <c r="I22" s="105"/>
      <c r="K22" s="2" t="s">
        <v>241</v>
      </c>
      <c r="L22" s="2"/>
      <c r="M22" s="2"/>
      <c r="N22" s="4">
        <f>N21+N11</f>
        <v>290.40000000000003</v>
      </c>
    </row>
    <row r="23" spans="2:14" s="1" customFormat="1" x14ac:dyDescent="0.2">
      <c r="B23" s="22" t="s">
        <v>57</v>
      </c>
      <c r="C23" s="2"/>
      <c r="D23" s="23"/>
      <c r="E23" s="23"/>
      <c r="F23" s="106">
        <f>SUM(F20:G22)</f>
        <v>0</v>
      </c>
      <c r="G23" s="107"/>
      <c r="H23" s="104">
        <f>F23/3200</f>
        <v>0</v>
      </c>
      <c r="I23" s="105"/>
    </row>
    <row r="24" spans="2:14" s="1" customFormat="1" x14ac:dyDescent="0.2">
      <c r="K24"/>
      <c r="L24"/>
      <c r="M24"/>
      <c r="N24"/>
    </row>
    <row r="25" spans="2:14" s="1" customFormat="1" x14ac:dyDescent="0.2">
      <c r="B25" s="1" t="s">
        <v>256</v>
      </c>
      <c r="K25"/>
      <c r="L25"/>
      <c r="M25"/>
      <c r="N25"/>
    </row>
    <row r="26" spans="2:14" s="1" customFormat="1" x14ac:dyDescent="0.2">
      <c r="B26" s="1" t="s">
        <v>257</v>
      </c>
      <c r="K26"/>
      <c r="L26"/>
      <c r="M26"/>
      <c r="N26"/>
    </row>
  </sheetData>
  <mergeCells count="15">
    <mergeCell ref="A4:B4"/>
    <mergeCell ref="F4:G4"/>
    <mergeCell ref="B9:H9"/>
    <mergeCell ref="B18:I18"/>
    <mergeCell ref="F19:G19"/>
    <mergeCell ref="H19:I19"/>
    <mergeCell ref="K1:N1"/>
    <mergeCell ref="F23:G23"/>
    <mergeCell ref="H23:I23"/>
    <mergeCell ref="F20:G20"/>
    <mergeCell ref="H20:I20"/>
    <mergeCell ref="F21:G21"/>
    <mergeCell ref="H21:I21"/>
    <mergeCell ref="F22:G22"/>
    <mergeCell ref="H22:I22"/>
  </mergeCells>
  <phoneticPr fontId="2" type="noConversion"/>
  <pageMargins left="0.75" right="0.75" top="0.52222222222222225" bottom="1" header="0.5" footer="0.5"/>
  <pageSetup orientation="landscape"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view="pageLayout" zoomScale="110" zoomScaleNormal="125" zoomScalePageLayoutView="110" workbookViewId="0">
      <selection activeCell="H4" sqref="H4"/>
    </sheetView>
  </sheetViews>
  <sheetFormatPr baseColWidth="10" defaultRowHeight="16" x14ac:dyDescent="0.2"/>
  <cols>
    <col min="2" max="2" width="12.33203125" customWidth="1"/>
    <col min="3" max="3" width="13.1640625" customWidth="1"/>
    <col min="9" max="9" width="16.5" customWidth="1"/>
    <col min="10" max="10" width="10" customWidth="1"/>
    <col min="11" max="11" width="11.6640625" customWidth="1"/>
    <col min="14" max="14" width="16.6640625" customWidth="1"/>
  </cols>
  <sheetData>
    <row r="1" spans="1:19" s="6" customFormat="1" ht="16" customHeight="1" x14ac:dyDescent="0.2">
      <c r="A1" s="6" t="s">
        <v>0</v>
      </c>
      <c r="H1" s="43" t="s">
        <v>110</v>
      </c>
      <c r="K1" s="108" t="s">
        <v>109</v>
      </c>
      <c r="L1" s="108"/>
      <c r="M1" s="108"/>
      <c r="N1" s="108"/>
      <c r="P1" s="1"/>
      <c r="Q1" s="1"/>
      <c r="R1" s="1"/>
      <c r="S1" s="1"/>
    </row>
    <row r="2" spans="1:19" s="6" customFormat="1" ht="20" x14ac:dyDescent="0.2">
      <c r="A2" s="6" t="s">
        <v>1</v>
      </c>
      <c r="E2" s="6" t="s">
        <v>35</v>
      </c>
      <c r="K2" s="51" t="s">
        <v>146</v>
      </c>
      <c r="L2" s="51" t="s">
        <v>111</v>
      </c>
      <c r="M2" s="51" t="s">
        <v>90</v>
      </c>
      <c r="N2" s="50" t="s">
        <v>113</v>
      </c>
      <c r="P2" s="1"/>
      <c r="Q2" s="1"/>
      <c r="R2" s="1"/>
      <c r="S2" s="1"/>
    </row>
    <row r="3" spans="1:19" s="6" customFormat="1" ht="20" x14ac:dyDescent="0.2">
      <c r="A3" s="1"/>
      <c r="B3" s="1"/>
      <c r="C3" s="1"/>
      <c r="D3" s="1"/>
      <c r="E3" s="1"/>
      <c r="F3" s="1"/>
      <c r="G3" s="1"/>
      <c r="H3" s="1"/>
      <c r="I3" s="1"/>
      <c r="J3" s="1"/>
      <c r="K3" s="12" t="s">
        <v>142</v>
      </c>
      <c r="L3" s="12">
        <v>13</v>
      </c>
      <c r="M3" s="50">
        <v>4</v>
      </c>
      <c r="N3" s="50">
        <f>M3*8.8</f>
        <v>35.200000000000003</v>
      </c>
      <c r="P3" s="1"/>
      <c r="Q3" s="1"/>
      <c r="R3" s="1"/>
      <c r="S3" s="1"/>
    </row>
    <row r="4" spans="1:19" s="1" customFormat="1" x14ac:dyDescent="0.2">
      <c r="A4" s="99" t="s">
        <v>243</v>
      </c>
      <c r="B4" s="99"/>
      <c r="C4" s="4">
        <f>B5+B6+E5+E7</f>
        <v>545.80000000000007</v>
      </c>
      <c r="D4" s="2"/>
      <c r="F4" s="99" t="s">
        <v>244</v>
      </c>
      <c r="G4" s="99"/>
      <c r="H4" s="4">
        <f>C4*0.06</f>
        <v>32.748000000000005</v>
      </c>
      <c r="K4" s="12" t="s">
        <v>143</v>
      </c>
      <c r="L4" s="12"/>
      <c r="M4" s="50">
        <v>2</v>
      </c>
      <c r="N4" s="50">
        <f t="shared" ref="N4:N9" si="0">M4*8.8</f>
        <v>17.600000000000001</v>
      </c>
    </row>
    <row r="5" spans="1:19" s="1" customFormat="1" x14ac:dyDescent="0.2">
      <c r="A5" s="5"/>
      <c r="B5" s="5">
        <v>180</v>
      </c>
      <c r="C5" s="5" t="s">
        <v>239</v>
      </c>
      <c r="D5" s="5"/>
      <c r="E5" s="60">
        <f>N21</f>
        <v>272.80000000000007</v>
      </c>
      <c r="F5" s="5" t="s">
        <v>240</v>
      </c>
      <c r="G5" s="5"/>
      <c r="H5" s="5"/>
      <c r="I5" s="5"/>
      <c r="J5" s="5"/>
      <c r="K5" s="12" t="s">
        <v>144</v>
      </c>
      <c r="L5" s="12"/>
      <c r="M5" s="50">
        <v>1</v>
      </c>
      <c r="N5" s="50">
        <f t="shared" si="0"/>
        <v>8.8000000000000007</v>
      </c>
    </row>
    <row r="6" spans="1:19" s="1" customFormat="1" ht="16" customHeight="1" x14ac:dyDescent="0.2">
      <c r="A6" s="5"/>
      <c r="B6" s="5">
        <v>42</v>
      </c>
      <c r="C6" s="5" t="s">
        <v>15</v>
      </c>
      <c r="D6" s="5"/>
      <c r="E6" s="5"/>
      <c r="F6" s="5"/>
      <c r="G6" s="5"/>
      <c r="H6" s="5"/>
      <c r="I6" s="5"/>
      <c r="J6" s="5"/>
      <c r="K6" s="12" t="s">
        <v>147</v>
      </c>
      <c r="L6" s="50">
        <v>17</v>
      </c>
      <c r="M6" s="50">
        <v>17</v>
      </c>
      <c r="N6" s="50">
        <f t="shared" si="0"/>
        <v>149.60000000000002</v>
      </c>
    </row>
    <row r="7" spans="1:19" s="5" customFormat="1" x14ac:dyDescent="0.2">
      <c r="B7" s="5">
        <v>17</v>
      </c>
      <c r="C7" s="17" t="s">
        <v>246</v>
      </c>
      <c r="E7" s="5">
        <f>B7*3</f>
        <v>51</v>
      </c>
      <c r="F7" s="5" t="s">
        <v>40</v>
      </c>
      <c r="K7" s="44"/>
      <c r="L7" s="44"/>
      <c r="M7" s="44"/>
      <c r="N7" s="50">
        <f t="shared" si="0"/>
        <v>0</v>
      </c>
      <c r="P7" s="1"/>
      <c r="Q7" s="1"/>
      <c r="R7" s="1"/>
      <c r="S7" s="1"/>
    </row>
    <row r="8" spans="1:19" s="5" customFormat="1" x14ac:dyDescent="0.2">
      <c r="K8" s="44"/>
      <c r="L8" s="44"/>
      <c r="M8" s="44"/>
      <c r="N8" s="50">
        <f t="shared" si="0"/>
        <v>0</v>
      </c>
      <c r="P8" s="1"/>
      <c r="Q8" s="1"/>
      <c r="R8" s="1"/>
      <c r="S8" s="1"/>
    </row>
    <row r="9" spans="1:19" s="5" customFormat="1" ht="18" x14ac:dyDescent="0.2">
      <c r="A9" s="1"/>
      <c r="B9" s="100" t="s">
        <v>16</v>
      </c>
      <c r="C9" s="101"/>
      <c r="D9" s="101"/>
      <c r="E9" s="101"/>
      <c r="F9" s="101"/>
      <c r="G9" s="101"/>
      <c r="H9" s="102"/>
      <c r="I9" s="1"/>
      <c r="J9" s="1"/>
      <c r="K9" s="44"/>
      <c r="L9" s="44"/>
      <c r="M9" s="44"/>
      <c r="N9" s="50">
        <f t="shared" si="0"/>
        <v>0</v>
      </c>
      <c r="P9" s="1"/>
      <c r="Q9" s="1"/>
      <c r="R9" s="1"/>
      <c r="S9" s="1"/>
    </row>
    <row r="10" spans="1:19" s="5" customFormat="1" ht="48" x14ac:dyDescent="0.2">
      <c r="A10" s="1"/>
      <c r="B10" s="7" t="s">
        <v>2</v>
      </c>
      <c r="C10" s="7" t="s">
        <v>77</v>
      </c>
      <c r="D10" s="7" t="s">
        <v>4</v>
      </c>
      <c r="E10" s="7" t="s">
        <v>76</v>
      </c>
      <c r="F10" s="7" t="s">
        <v>6</v>
      </c>
      <c r="G10" s="7" t="s">
        <v>7</v>
      </c>
      <c r="H10" s="7" t="s">
        <v>8</v>
      </c>
      <c r="I10" s="1"/>
      <c r="J10" s="1"/>
      <c r="K10" s="44"/>
      <c r="L10" s="44"/>
      <c r="M10" s="44"/>
      <c r="N10" s="50">
        <f>M10*8.8</f>
        <v>0</v>
      </c>
      <c r="P10" s="1"/>
      <c r="Q10" s="1"/>
      <c r="R10" s="1"/>
      <c r="S10" s="1"/>
    </row>
    <row r="11" spans="1:19" s="1" customFormat="1" ht="18" customHeight="1" x14ac:dyDescent="0.2">
      <c r="B11" s="2" t="s">
        <v>9</v>
      </c>
      <c r="C11" s="2">
        <v>55</v>
      </c>
      <c r="D11" s="3">
        <v>0.15</v>
      </c>
      <c r="E11" s="4">
        <f>C11*D11</f>
        <v>8.25</v>
      </c>
      <c r="F11" s="3">
        <v>0.15</v>
      </c>
      <c r="G11" s="2">
        <f>F11*C4</f>
        <v>81.87</v>
      </c>
      <c r="H11" s="4">
        <f>E11-G11</f>
        <v>-73.62</v>
      </c>
      <c r="K11" s="12" t="s">
        <v>57</v>
      </c>
      <c r="L11" s="2"/>
      <c r="M11" s="2"/>
      <c r="N11" s="2">
        <f>SUM(N3:N10)</f>
        <v>211.20000000000005</v>
      </c>
    </row>
    <row r="12" spans="1:19" s="65" customFormat="1" ht="17" customHeight="1" x14ac:dyDescent="0.2">
      <c r="B12" s="42" t="s">
        <v>85</v>
      </c>
      <c r="C12" s="42">
        <v>35</v>
      </c>
      <c r="D12" s="66"/>
      <c r="E12" s="67"/>
      <c r="F12" s="66"/>
      <c r="G12" s="42"/>
      <c r="H12" s="67"/>
      <c r="K12" s="70" t="s">
        <v>145</v>
      </c>
      <c r="L12" s="70" t="s">
        <v>111</v>
      </c>
      <c r="M12" s="70" t="s">
        <v>90</v>
      </c>
      <c r="N12" s="42" t="s">
        <v>113</v>
      </c>
    </row>
    <row r="13" spans="1:19" s="1" customFormat="1" x14ac:dyDescent="0.2">
      <c r="B13" s="2" t="s">
        <v>242</v>
      </c>
      <c r="C13" s="2"/>
      <c r="D13" s="3"/>
      <c r="E13" s="4"/>
      <c r="F13" s="3"/>
      <c r="G13" s="2"/>
      <c r="H13" s="4"/>
      <c r="K13" s="12" t="s">
        <v>148</v>
      </c>
      <c r="L13" s="12">
        <v>8</v>
      </c>
      <c r="M13" s="12">
        <v>5</v>
      </c>
      <c r="N13" s="12">
        <f t="shared" ref="N13:N19" si="1">M13*2.8</f>
        <v>14</v>
      </c>
    </row>
    <row r="14" spans="1:19" s="1" customFormat="1" x14ac:dyDescent="0.2">
      <c r="B14" s="2" t="s">
        <v>10</v>
      </c>
      <c r="C14" s="2">
        <v>21</v>
      </c>
      <c r="D14" s="3">
        <v>3</v>
      </c>
      <c r="E14" s="4">
        <f>C14*D14</f>
        <v>63</v>
      </c>
      <c r="F14" s="3">
        <v>0.5</v>
      </c>
      <c r="G14" s="2">
        <f>C4*F14</f>
        <v>272.90000000000003</v>
      </c>
      <c r="H14" s="4">
        <f>E14-G14</f>
        <v>-209.90000000000003</v>
      </c>
      <c r="I14" s="8"/>
      <c r="J14" s="8"/>
      <c r="K14" s="12" t="s">
        <v>149</v>
      </c>
      <c r="L14" s="12">
        <v>2</v>
      </c>
      <c r="M14" s="12">
        <v>2</v>
      </c>
      <c r="N14" s="12">
        <f t="shared" si="1"/>
        <v>5.6</v>
      </c>
    </row>
    <row r="15" spans="1:19" s="1" customFormat="1" x14ac:dyDescent="0.2">
      <c r="K15" s="12" t="s">
        <v>150</v>
      </c>
      <c r="L15" s="12">
        <v>5</v>
      </c>
      <c r="M15" s="12">
        <v>3</v>
      </c>
      <c r="N15" s="12">
        <f t="shared" si="1"/>
        <v>8.3999999999999986</v>
      </c>
    </row>
    <row r="16" spans="1:19" s="1" customFormat="1" x14ac:dyDescent="0.2">
      <c r="B16" s="111" t="s">
        <v>48</v>
      </c>
      <c r="C16" s="112"/>
      <c r="D16" s="112"/>
      <c r="E16" s="112"/>
      <c r="F16" s="112"/>
      <c r="G16" s="112"/>
      <c r="H16" s="112"/>
      <c r="I16" s="113"/>
      <c r="K16" s="12" t="s">
        <v>151</v>
      </c>
      <c r="L16" s="12">
        <v>20</v>
      </c>
      <c r="M16" s="12">
        <v>12</v>
      </c>
      <c r="N16" s="12">
        <f t="shared" si="1"/>
        <v>33.599999999999994</v>
      </c>
    </row>
    <row r="17" spans="1:14" s="1" customFormat="1" ht="48" x14ac:dyDescent="0.2">
      <c r="B17" s="15" t="s">
        <v>47</v>
      </c>
      <c r="C17" s="15" t="s">
        <v>52</v>
      </c>
      <c r="D17" s="15" t="s">
        <v>53</v>
      </c>
      <c r="E17" s="15" t="s">
        <v>55</v>
      </c>
      <c r="F17" s="114" t="s">
        <v>46</v>
      </c>
      <c r="G17" s="114"/>
      <c r="H17" s="114" t="s">
        <v>49</v>
      </c>
      <c r="I17" s="114"/>
      <c r="K17" s="2"/>
      <c r="L17" s="2"/>
      <c r="M17" s="2"/>
      <c r="N17" s="12">
        <f t="shared" si="1"/>
        <v>0</v>
      </c>
    </row>
    <row r="18" spans="1:14" s="1" customFormat="1" x14ac:dyDescent="0.2">
      <c r="B18" s="2" t="s">
        <v>54</v>
      </c>
      <c r="C18" s="2"/>
      <c r="D18" s="23"/>
      <c r="E18" s="24"/>
      <c r="F18" s="109"/>
      <c r="G18" s="110"/>
      <c r="H18" s="104">
        <f>F18/3200</f>
        <v>0</v>
      </c>
      <c r="I18" s="105"/>
      <c r="K18" s="2"/>
      <c r="L18" s="2"/>
      <c r="M18" s="2"/>
      <c r="N18" s="12">
        <f t="shared" si="1"/>
        <v>0</v>
      </c>
    </row>
    <row r="19" spans="1:14" s="1" customFormat="1" x14ac:dyDescent="0.2">
      <c r="B19" s="2" t="s">
        <v>54</v>
      </c>
      <c r="C19" s="2"/>
      <c r="D19" s="23"/>
      <c r="E19" s="24"/>
      <c r="F19" s="109"/>
      <c r="G19" s="110"/>
      <c r="H19" s="104">
        <f>F19/3200</f>
        <v>0</v>
      </c>
      <c r="I19" s="105"/>
      <c r="K19" s="2"/>
      <c r="L19" s="2"/>
      <c r="M19" s="2"/>
      <c r="N19" s="12">
        <f t="shared" si="1"/>
        <v>0</v>
      </c>
    </row>
    <row r="20" spans="1:14" s="1" customFormat="1" ht="16" customHeight="1" x14ac:dyDescent="0.2">
      <c r="B20" s="22" t="s">
        <v>57</v>
      </c>
      <c r="C20" s="2"/>
      <c r="D20" s="23"/>
      <c r="E20" s="23"/>
      <c r="F20" s="106">
        <f>F18+F19</f>
        <v>0</v>
      </c>
      <c r="G20" s="107"/>
      <c r="H20" s="104">
        <f>F20/3200</f>
        <v>0</v>
      </c>
      <c r="I20" s="105"/>
      <c r="K20" s="12" t="s">
        <v>57</v>
      </c>
      <c r="L20" s="2"/>
      <c r="M20" s="2"/>
      <c r="N20" s="2">
        <f>SUM(N13:N19)</f>
        <v>61.599999999999994</v>
      </c>
    </row>
    <row r="21" spans="1:14" s="1" customFormat="1" x14ac:dyDescent="0.2">
      <c r="K21" s="2" t="s">
        <v>241</v>
      </c>
      <c r="L21" s="2"/>
      <c r="M21" s="2"/>
      <c r="N21" s="4">
        <f>N20+N11</f>
        <v>272.80000000000007</v>
      </c>
    </row>
    <row r="22" spans="1:14" s="1" customFormat="1" x14ac:dyDescent="0.2"/>
    <row r="23" spans="1:14" s="1" customFormat="1" x14ac:dyDescent="0.2">
      <c r="A23"/>
    </row>
    <row r="24" spans="1:14" s="1" customFormat="1" x14ac:dyDescent="0.2">
      <c r="A24"/>
      <c r="B24"/>
      <c r="C24"/>
      <c r="D24"/>
      <c r="E24"/>
      <c r="F24"/>
      <c r="G24"/>
      <c r="H24"/>
      <c r="I24"/>
      <c r="J24"/>
    </row>
    <row r="25" spans="1:14" s="1" customFormat="1" x14ac:dyDescent="0.2">
      <c r="A25"/>
      <c r="B25"/>
      <c r="C25"/>
      <c r="D25"/>
      <c r="E25"/>
      <c r="F25"/>
      <c r="G25"/>
      <c r="H25"/>
      <c r="I25"/>
      <c r="J25"/>
    </row>
    <row r="26" spans="1:14" s="1" customFormat="1" x14ac:dyDescent="0.2">
      <c r="A26"/>
      <c r="B26"/>
      <c r="C26"/>
      <c r="D26"/>
      <c r="E26"/>
      <c r="F26"/>
      <c r="G26"/>
      <c r="H26"/>
      <c r="I26"/>
      <c r="J26"/>
    </row>
    <row r="27" spans="1:14" x14ac:dyDescent="0.2">
      <c r="K27" s="1"/>
      <c r="L27" s="1"/>
      <c r="M27" s="1"/>
      <c r="N27" s="1"/>
    </row>
    <row r="28" spans="1:14" x14ac:dyDescent="0.2">
      <c r="K28" s="1"/>
      <c r="L28" s="1"/>
      <c r="M28" s="1"/>
      <c r="N28" s="1"/>
    </row>
  </sheetData>
  <mergeCells count="13">
    <mergeCell ref="H19:I19"/>
    <mergeCell ref="F20:G20"/>
    <mergeCell ref="H20:I20"/>
    <mergeCell ref="K1:N1"/>
    <mergeCell ref="A4:B4"/>
    <mergeCell ref="F4:G4"/>
    <mergeCell ref="B9:H9"/>
    <mergeCell ref="F19:G19"/>
    <mergeCell ref="B16:I16"/>
    <mergeCell ref="F17:G17"/>
    <mergeCell ref="H17:I17"/>
    <mergeCell ref="F18:G18"/>
    <mergeCell ref="H18:I18"/>
  </mergeCells>
  <phoneticPr fontId="2" type="noConversion"/>
  <pageMargins left="0.75" right="0.75" top="0.22222222222222221" bottom="0.3611111111111111" header="0.3" footer="0.3"/>
  <pageSetup orientation="landscape" horizontalDpi="4294967292" verticalDpi="429496729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view="pageLayout" zoomScaleNormal="100" workbookViewId="0">
      <selection activeCell="I12" sqref="I12"/>
    </sheetView>
  </sheetViews>
  <sheetFormatPr baseColWidth="10" defaultRowHeight="16" x14ac:dyDescent="0.2"/>
  <cols>
    <col min="1" max="1" width="6.5" customWidth="1"/>
  </cols>
  <sheetData>
    <row r="1" spans="1:2" s="41" customFormat="1" x14ac:dyDescent="0.2"/>
    <row r="2" spans="1:2" s="41" customFormat="1" x14ac:dyDescent="0.2">
      <c r="A2" s="97" t="s">
        <v>11</v>
      </c>
    </row>
    <row r="3" spans="1:2" s="41" customFormat="1" x14ac:dyDescent="0.2"/>
    <row r="4" spans="1:2" s="41" customFormat="1" x14ac:dyDescent="0.2">
      <c r="A4" s="97" t="s">
        <v>258</v>
      </c>
    </row>
    <row r="5" spans="1:2" s="41" customFormat="1" x14ac:dyDescent="0.2">
      <c r="A5" s="41" t="s">
        <v>259</v>
      </c>
    </row>
    <row r="6" spans="1:2" s="41" customFormat="1" x14ac:dyDescent="0.2">
      <c r="B6" s="41" t="s">
        <v>92</v>
      </c>
    </row>
    <row r="7" spans="1:2" s="41" customFormat="1" x14ac:dyDescent="0.2">
      <c r="A7" s="41" t="s">
        <v>260</v>
      </c>
    </row>
    <row r="8" spans="1:2" s="41" customFormat="1" x14ac:dyDescent="0.2">
      <c r="B8" s="41" t="s">
        <v>261</v>
      </c>
    </row>
    <row r="9" spans="1:2" s="41" customFormat="1" x14ac:dyDescent="0.2">
      <c r="B9" s="41" t="s">
        <v>93</v>
      </c>
    </row>
    <row r="10" spans="1:2" s="41" customFormat="1" x14ac:dyDescent="0.2"/>
    <row r="11" spans="1:2" s="41" customFormat="1" x14ac:dyDescent="0.2">
      <c r="A11" s="97" t="s">
        <v>95</v>
      </c>
    </row>
    <row r="12" spans="1:2" s="41" customFormat="1" x14ac:dyDescent="0.2">
      <c r="A12" s="41" t="s">
        <v>96</v>
      </c>
    </row>
    <row r="13" spans="1:2" s="41" customFormat="1" x14ac:dyDescent="0.2">
      <c r="B13" s="41" t="s">
        <v>97</v>
      </c>
    </row>
    <row r="14" spans="1:2" s="41" customFormat="1" x14ac:dyDescent="0.2">
      <c r="B14" s="41" t="s">
        <v>98</v>
      </c>
    </row>
    <row r="15" spans="1:2" s="41" customFormat="1" x14ac:dyDescent="0.2">
      <c r="A15" s="41" t="s">
        <v>99</v>
      </c>
    </row>
    <row r="16" spans="1:2" s="41" customFormat="1" x14ac:dyDescent="0.2">
      <c r="B16" s="41" t="s">
        <v>100</v>
      </c>
    </row>
    <row r="17" spans="1:3" s="41" customFormat="1" x14ac:dyDescent="0.2">
      <c r="B17" s="41" t="s">
        <v>101</v>
      </c>
    </row>
    <row r="18" spans="1:3" s="41" customFormat="1" x14ac:dyDescent="0.2">
      <c r="A18" s="41" t="s">
        <v>102</v>
      </c>
    </row>
    <row r="19" spans="1:3" s="41" customFormat="1" x14ac:dyDescent="0.2">
      <c r="B19" s="41" t="s">
        <v>103</v>
      </c>
    </row>
    <row r="20" spans="1:3" s="41" customFormat="1" x14ac:dyDescent="0.2">
      <c r="B20" s="41" t="s">
        <v>104</v>
      </c>
    </row>
    <row r="21" spans="1:3" s="41" customFormat="1" x14ac:dyDescent="0.2">
      <c r="A21" s="41" t="s">
        <v>106</v>
      </c>
    </row>
    <row r="22" spans="1:3" s="41" customFormat="1" x14ac:dyDescent="0.2">
      <c r="B22" s="41" t="s">
        <v>105</v>
      </c>
    </row>
    <row r="23" spans="1:3" s="41" customFormat="1" x14ac:dyDescent="0.2">
      <c r="B23" s="41" t="s">
        <v>107</v>
      </c>
    </row>
    <row r="24" spans="1:3" s="41" customFormat="1" x14ac:dyDescent="0.2">
      <c r="C24" s="41" t="s">
        <v>108</v>
      </c>
    </row>
    <row r="25" spans="1:3" s="41" customFormat="1" x14ac:dyDescent="0.2"/>
    <row r="26" spans="1:3" s="41" customFormat="1" x14ac:dyDescent="0.2">
      <c r="A26" s="97" t="s">
        <v>94</v>
      </c>
    </row>
    <row r="27" spans="1:3" s="41" customFormat="1" x14ac:dyDescent="0.2">
      <c r="A27" s="41" t="s">
        <v>79</v>
      </c>
    </row>
    <row r="28" spans="1:3" s="41" customFormat="1" x14ac:dyDescent="0.2">
      <c r="B28" s="41" t="s">
        <v>78</v>
      </c>
    </row>
    <row r="29" spans="1:3" s="41" customFormat="1" x14ac:dyDescent="0.2">
      <c r="B29" s="41" t="s">
        <v>80</v>
      </c>
    </row>
    <row r="30" spans="1:3" s="41" customFormat="1" x14ac:dyDescent="0.2">
      <c r="B30" s="41" t="s">
        <v>81</v>
      </c>
    </row>
    <row r="31" spans="1:3" s="41" customFormat="1" x14ac:dyDescent="0.2"/>
    <row r="32" spans="1:3" s="41" customFormat="1" x14ac:dyDescent="0.2">
      <c r="A32" s="41" t="s">
        <v>82</v>
      </c>
    </row>
    <row r="33" spans="1:10" s="41" customFormat="1" x14ac:dyDescent="0.2"/>
    <row r="34" spans="1:10" s="41" customFormat="1" x14ac:dyDescent="0.2">
      <c r="A34" s="41" t="s">
        <v>83</v>
      </c>
    </row>
    <row r="35" spans="1:10" s="41" customFormat="1" x14ac:dyDescent="0.2">
      <c r="B35" s="41" t="s">
        <v>84</v>
      </c>
    </row>
    <row r="36" spans="1:10" s="41" customFormat="1" x14ac:dyDescent="0.2"/>
    <row r="37" spans="1:10" s="97" customFormat="1" x14ac:dyDescent="0.2">
      <c r="A37" s="97" t="s">
        <v>71</v>
      </c>
      <c r="E37" s="97" t="s">
        <v>73</v>
      </c>
      <c r="G37" s="137" t="s">
        <v>74</v>
      </c>
      <c r="H37" s="137"/>
    </row>
    <row r="38" spans="1:10" s="98" customFormat="1" ht="33" customHeight="1" x14ac:dyDescent="0.2">
      <c r="A38" s="136" t="s">
        <v>72</v>
      </c>
      <c r="B38" s="136"/>
      <c r="C38" s="136"/>
      <c r="D38" s="136"/>
      <c r="E38" s="136"/>
      <c r="F38" s="136"/>
      <c r="G38" s="136" t="s">
        <v>75</v>
      </c>
      <c r="H38" s="136"/>
      <c r="I38" s="136"/>
      <c r="J38" s="136"/>
    </row>
    <row r="39" spans="1:10" s="98" customFormat="1" ht="33" customHeight="1" x14ac:dyDescent="0.2">
      <c r="A39" s="136" t="s">
        <v>86</v>
      </c>
      <c r="B39" s="136"/>
      <c r="C39" s="136"/>
      <c r="D39" s="136"/>
      <c r="E39" s="136" t="s">
        <v>89</v>
      </c>
      <c r="F39" s="136"/>
      <c r="G39" s="136" t="s">
        <v>87</v>
      </c>
      <c r="H39" s="136"/>
      <c r="I39" s="136"/>
      <c r="J39" s="136"/>
    </row>
    <row r="40" spans="1:10" s="98" customFormat="1" ht="33" customHeight="1" x14ac:dyDescent="0.2">
      <c r="A40" s="136" t="s">
        <v>91</v>
      </c>
      <c r="B40" s="136"/>
      <c r="C40" s="136"/>
      <c r="D40" s="136"/>
      <c r="E40" s="136" t="s">
        <v>90</v>
      </c>
      <c r="F40" s="136"/>
      <c r="G40" s="136" t="s">
        <v>88</v>
      </c>
      <c r="H40" s="136"/>
      <c r="I40" s="136"/>
      <c r="J40" s="136"/>
    </row>
    <row r="41" spans="1:10" s="41" customFormat="1" x14ac:dyDescent="0.2"/>
    <row r="42" spans="1:10" s="41" customFormat="1" x14ac:dyDescent="0.2"/>
    <row r="43" spans="1:10" s="41" customFormat="1" x14ac:dyDescent="0.2">
      <c r="A43" s="97" t="s">
        <v>254</v>
      </c>
    </row>
    <row r="44" spans="1:10" s="41" customFormat="1" x14ac:dyDescent="0.2">
      <c r="A44" s="41" t="s">
        <v>255</v>
      </c>
    </row>
    <row r="45" spans="1:10" s="41" customFormat="1" x14ac:dyDescent="0.2"/>
    <row r="46" spans="1:10" s="41" customFormat="1" x14ac:dyDescent="0.2"/>
    <row r="47" spans="1:10" s="41" customFormat="1" x14ac:dyDescent="0.2"/>
    <row r="48" spans="1:10" s="41" customFormat="1" x14ac:dyDescent="0.2"/>
    <row r="49" s="41" customFormat="1" x14ac:dyDescent="0.2"/>
    <row r="50" s="41" customFormat="1" x14ac:dyDescent="0.2"/>
    <row r="51" s="41" customFormat="1" x14ac:dyDescent="0.2"/>
    <row r="52" s="41" customFormat="1" x14ac:dyDescent="0.2"/>
    <row r="53" s="41" customFormat="1" x14ac:dyDescent="0.2"/>
    <row r="54" s="41" customFormat="1" x14ac:dyDescent="0.2"/>
    <row r="55" s="41" customFormat="1" x14ac:dyDescent="0.2"/>
    <row r="56" s="41" customFormat="1" x14ac:dyDescent="0.2"/>
    <row r="57" s="41" customFormat="1" x14ac:dyDescent="0.2"/>
    <row r="58" s="41" customFormat="1" x14ac:dyDescent="0.2"/>
    <row r="59" s="41" customFormat="1" x14ac:dyDescent="0.2"/>
    <row r="60" s="41" customFormat="1" x14ac:dyDescent="0.2"/>
    <row r="61" s="41" customFormat="1" x14ac:dyDescent="0.2"/>
    <row r="62" s="41" customFormat="1" x14ac:dyDescent="0.2"/>
    <row r="63" s="41" customFormat="1" x14ac:dyDescent="0.2"/>
    <row r="64" s="41" customFormat="1" x14ac:dyDescent="0.2"/>
    <row r="65" s="41" customFormat="1" x14ac:dyDescent="0.2"/>
    <row r="66" s="41" customFormat="1" x14ac:dyDescent="0.2"/>
    <row r="67" s="41" customFormat="1" x14ac:dyDescent="0.2"/>
    <row r="68" s="41" customFormat="1" x14ac:dyDescent="0.2"/>
    <row r="69" s="41" customFormat="1" x14ac:dyDescent="0.2"/>
    <row r="70" s="41" customFormat="1" x14ac:dyDescent="0.2"/>
    <row r="71" s="41" customFormat="1" x14ac:dyDescent="0.2"/>
    <row r="72" s="41" customFormat="1" x14ac:dyDescent="0.2"/>
    <row r="73" s="41" customFormat="1" x14ac:dyDescent="0.2"/>
    <row r="74" s="41" customFormat="1" x14ac:dyDescent="0.2"/>
    <row r="75" s="41" customFormat="1" x14ac:dyDescent="0.2"/>
    <row r="76" s="41" customFormat="1" x14ac:dyDescent="0.2"/>
    <row r="77" s="41" customFormat="1" x14ac:dyDescent="0.2"/>
    <row r="78" s="41" customFormat="1" x14ac:dyDescent="0.2"/>
    <row r="79" s="41" customFormat="1" x14ac:dyDescent="0.2"/>
    <row r="80" s="41" customFormat="1" x14ac:dyDescent="0.2"/>
    <row r="81" s="41" customFormat="1" x14ac:dyDescent="0.2"/>
    <row r="82" s="41" customFormat="1" x14ac:dyDescent="0.2"/>
    <row r="83" s="41" customFormat="1" x14ac:dyDescent="0.2"/>
    <row r="84" s="41" customFormat="1" x14ac:dyDescent="0.2"/>
    <row r="85" s="41" customFormat="1" x14ac:dyDescent="0.2"/>
    <row r="86" s="41" customFormat="1" x14ac:dyDescent="0.2"/>
    <row r="87" s="41" customFormat="1" x14ac:dyDescent="0.2"/>
    <row r="88" s="41" customFormat="1" x14ac:dyDescent="0.2"/>
    <row r="89" s="41" customFormat="1" x14ac:dyDescent="0.2"/>
    <row r="90" s="41" customFormat="1" x14ac:dyDescent="0.2"/>
    <row r="91" s="41" customFormat="1" x14ac:dyDescent="0.2"/>
    <row r="92" s="41" customFormat="1" x14ac:dyDescent="0.2"/>
    <row r="93" s="41" customFormat="1" x14ac:dyDescent="0.2"/>
    <row r="94" s="41" customFormat="1" x14ac:dyDescent="0.2"/>
    <row r="95" s="41" customFormat="1" x14ac:dyDescent="0.2"/>
    <row r="96" s="41" customFormat="1" x14ac:dyDescent="0.2"/>
    <row r="97" s="41" customFormat="1" x14ac:dyDescent="0.2"/>
    <row r="98" s="41" customFormat="1" x14ac:dyDescent="0.2"/>
    <row r="99" s="41" customFormat="1" x14ac:dyDescent="0.2"/>
    <row r="100" s="41" customFormat="1" x14ac:dyDescent="0.2"/>
    <row r="101" s="41" customFormat="1" x14ac:dyDescent="0.2"/>
    <row r="102" s="41" customFormat="1" x14ac:dyDescent="0.2"/>
    <row r="103" s="41" customFormat="1" x14ac:dyDescent="0.2"/>
    <row r="104" s="41" customFormat="1" x14ac:dyDescent="0.2"/>
    <row r="105" s="41" customFormat="1" x14ac:dyDescent="0.2"/>
  </sheetData>
  <mergeCells count="10">
    <mergeCell ref="A40:D40"/>
    <mergeCell ref="E40:F40"/>
    <mergeCell ref="G40:J40"/>
    <mergeCell ref="G37:H37"/>
    <mergeCell ref="A38:D38"/>
    <mergeCell ref="E38:F38"/>
    <mergeCell ref="G38:J38"/>
    <mergeCell ref="A39:D39"/>
    <mergeCell ref="E39:F39"/>
    <mergeCell ref="G39:J39"/>
  </mergeCells>
  <phoneticPr fontId="6" type="noConversion"/>
  <pageMargins left="0.75" right="0.75" top="1" bottom="1" header="0.5" footer="0.5"/>
  <pageSetup orientation="landscape" horizontalDpi="4294967292" verticalDpi="429496729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Layout" zoomScaleNormal="100" zoomScaleSheetLayoutView="90" workbookViewId="0">
      <selection activeCell="H34" sqref="H34"/>
    </sheetView>
  </sheetViews>
  <sheetFormatPr baseColWidth="10" defaultRowHeight="16" x14ac:dyDescent="0.2"/>
  <cols>
    <col min="1" max="1" width="17.33203125" customWidth="1"/>
    <col min="2" max="10" width="6.6640625" customWidth="1"/>
  </cols>
  <sheetData>
    <row r="1" spans="1:14" s="6" customFormat="1" ht="20" x14ac:dyDescent="0.2">
      <c r="A1" s="6" t="s">
        <v>0</v>
      </c>
      <c r="L1" s="43"/>
      <c r="M1" s="43"/>
      <c r="N1" s="43"/>
    </row>
    <row r="2" spans="1:14" s="1" customFormat="1" x14ac:dyDescent="0.2">
      <c r="A2" s="1" t="s">
        <v>272</v>
      </c>
    </row>
    <row r="3" spans="1:14" s="1" customFormat="1" x14ac:dyDescent="0.2"/>
    <row r="4" spans="1:14" s="1" customFormat="1" x14ac:dyDescent="0.2">
      <c r="A4" s="12"/>
      <c r="B4" s="51">
        <v>2009</v>
      </c>
      <c r="C4" s="51">
        <v>2010</v>
      </c>
      <c r="D4" s="51">
        <v>2011</v>
      </c>
      <c r="E4" s="51">
        <v>2012</v>
      </c>
      <c r="F4" s="51">
        <v>2013</v>
      </c>
      <c r="G4" s="51">
        <v>2014</v>
      </c>
      <c r="H4" s="51">
        <v>2015</v>
      </c>
      <c r="I4" s="51">
        <v>2016</v>
      </c>
      <c r="J4" s="51">
        <v>2017</v>
      </c>
      <c r="K4" s="51">
        <v>2018</v>
      </c>
    </row>
    <row r="5" spans="1:14" s="1" customFormat="1" x14ac:dyDescent="0.2">
      <c r="A5" s="77" t="s">
        <v>271</v>
      </c>
      <c r="B5" s="81">
        <v>4770</v>
      </c>
      <c r="C5" s="81">
        <v>4555</v>
      </c>
      <c r="D5" s="81">
        <v>4431</v>
      </c>
      <c r="E5" s="81">
        <v>5121</v>
      </c>
      <c r="F5" s="81">
        <v>3830</v>
      </c>
      <c r="G5" s="81">
        <v>3806</v>
      </c>
      <c r="H5" s="81">
        <v>3320</v>
      </c>
      <c r="I5" s="81">
        <v>3032</v>
      </c>
      <c r="J5" s="81">
        <v>3309</v>
      </c>
      <c r="K5" s="81">
        <v>3133</v>
      </c>
    </row>
    <row r="6" spans="1:14" s="1" customFormat="1" ht="5" customHeight="1" x14ac:dyDescent="0.2">
      <c r="A6" s="77"/>
      <c r="B6" s="81"/>
      <c r="C6" s="81"/>
      <c r="D6" s="81"/>
      <c r="E6" s="81"/>
      <c r="F6" s="81"/>
      <c r="G6" s="81"/>
      <c r="H6" s="81"/>
      <c r="I6" s="81"/>
      <c r="J6" s="81"/>
      <c r="K6" s="81"/>
    </row>
    <row r="7" spans="1:14" s="1" customFormat="1" ht="19" customHeight="1" x14ac:dyDescent="0.2">
      <c r="A7" s="77" t="s">
        <v>273</v>
      </c>
      <c r="B7" s="81">
        <v>1012</v>
      </c>
      <c r="C7" s="81">
        <v>1093</v>
      </c>
      <c r="D7" s="81">
        <v>897</v>
      </c>
      <c r="E7" s="81">
        <v>936</v>
      </c>
      <c r="F7" s="81">
        <v>665</v>
      </c>
      <c r="G7" s="81">
        <v>559</v>
      </c>
      <c r="H7" s="81">
        <v>466</v>
      </c>
      <c r="I7" s="81">
        <v>445</v>
      </c>
      <c r="J7" s="81">
        <v>623</v>
      </c>
      <c r="K7" s="81">
        <v>633</v>
      </c>
    </row>
    <row r="8" spans="1:14" s="1" customFormat="1" ht="5" customHeight="1" x14ac:dyDescent="0.2">
      <c r="A8" s="77"/>
      <c r="B8" s="81"/>
      <c r="C8" s="81"/>
      <c r="D8" s="81"/>
      <c r="E8" s="81"/>
      <c r="F8" s="81"/>
      <c r="G8" s="81"/>
      <c r="H8" s="81"/>
      <c r="I8" s="81"/>
      <c r="J8" s="81"/>
      <c r="K8" s="81"/>
    </row>
    <row r="9" spans="1:14" s="1" customFormat="1" x14ac:dyDescent="0.2">
      <c r="A9" s="77" t="s">
        <v>277</v>
      </c>
      <c r="B9" s="81">
        <v>2446</v>
      </c>
      <c r="C9" s="81">
        <v>2511</v>
      </c>
      <c r="D9" s="81">
        <v>2423</v>
      </c>
      <c r="E9" s="81">
        <v>2984</v>
      </c>
      <c r="F9" s="81">
        <v>1807</v>
      </c>
      <c r="G9" s="81">
        <v>1652</v>
      </c>
      <c r="H9" s="81">
        <v>1414</v>
      </c>
      <c r="I9" s="81">
        <v>1357</v>
      </c>
      <c r="J9" s="81">
        <v>1530</v>
      </c>
      <c r="K9" s="81">
        <v>1324</v>
      </c>
    </row>
    <row r="10" spans="1:14" s="1" customFormat="1" ht="5" customHeight="1" x14ac:dyDescent="0.2">
      <c r="A10" s="77"/>
      <c r="B10" s="81"/>
      <c r="C10" s="81"/>
      <c r="D10" s="81"/>
      <c r="E10" s="81"/>
      <c r="F10" s="81"/>
      <c r="G10" s="81"/>
      <c r="H10" s="81"/>
      <c r="I10" s="81"/>
      <c r="J10" s="81"/>
      <c r="K10" s="81"/>
    </row>
    <row r="11" spans="1:14" s="1" customFormat="1" x14ac:dyDescent="0.2">
      <c r="A11" s="77" t="s">
        <v>276</v>
      </c>
      <c r="B11" s="81">
        <v>537</v>
      </c>
      <c r="C11" s="81">
        <v>429</v>
      </c>
      <c r="D11" s="81">
        <v>492</v>
      </c>
      <c r="E11" s="81">
        <v>530</v>
      </c>
      <c r="F11" s="81">
        <v>330</v>
      </c>
      <c r="G11" s="81">
        <v>283</v>
      </c>
      <c r="H11" s="81">
        <v>297</v>
      </c>
      <c r="I11" s="81">
        <v>182</v>
      </c>
      <c r="J11" s="81">
        <v>180</v>
      </c>
      <c r="K11" s="81">
        <v>225</v>
      </c>
    </row>
    <row r="12" spans="1:14" s="1" customFormat="1" ht="5" customHeight="1" x14ac:dyDescent="0.2">
      <c r="A12" s="77"/>
      <c r="B12" s="81"/>
      <c r="C12" s="81"/>
      <c r="D12" s="81"/>
      <c r="E12" s="81"/>
      <c r="F12" s="81"/>
      <c r="G12" s="81"/>
      <c r="H12" s="81"/>
      <c r="I12" s="81"/>
      <c r="J12" s="81"/>
      <c r="K12" s="81"/>
    </row>
    <row r="13" spans="1:14" s="1" customFormat="1" x14ac:dyDescent="0.2">
      <c r="A13" s="77" t="s">
        <v>274</v>
      </c>
      <c r="B13" s="81">
        <v>153</v>
      </c>
      <c r="C13" s="81">
        <v>146</v>
      </c>
      <c r="D13" s="81">
        <v>200</v>
      </c>
      <c r="E13" s="81">
        <v>225</v>
      </c>
      <c r="F13" s="81">
        <v>227</v>
      </c>
      <c r="G13" s="81">
        <v>210</v>
      </c>
      <c r="H13" s="81">
        <v>254</v>
      </c>
      <c r="I13" s="81">
        <v>207</v>
      </c>
      <c r="J13" s="81">
        <v>160</v>
      </c>
      <c r="K13" s="81">
        <v>162</v>
      </c>
    </row>
    <row r="14" spans="1:14" s="1" customFormat="1" ht="5" customHeight="1" x14ac:dyDescent="0.2">
      <c r="A14" s="77"/>
      <c r="B14" s="81"/>
      <c r="C14" s="81"/>
      <c r="D14" s="81"/>
      <c r="E14" s="81"/>
      <c r="F14" s="81"/>
      <c r="G14" s="81"/>
      <c r="H14" s="81"/>
      <c r="I14" s="81"/>
      <c r="J14" s="81"/>
      <c r="K14" s="81"/>
    </row>
    <row r="15" spans="1:14" s="1" customFormat="1" x14ac:dyDescent="0.2">
      <c r="A15" s="77" t="s">
        <v>275</v>
      </c>
      <c r="B15" s="81"/>
      <c r="C15" s="81"/>
      <c r="D15" s="81"/>
      <c r="E15" s="81" t="s">
        <v>278</v>
      </c>
      <c r="F15" s="81">
        <v>290</v>
      </c>
      <c r="G15" s="81">
        <v>320</v>
      </c>
      <c r="H15" s="81">
        <v>168</v>
      </c>
      <c r="I15" s="81">
        <v>204</v>
      </c>
      <c r="J15" s="81">
        <v>201</v>
      </c>
      <c r="K15" s="81">
        <v>184</v>
      </c>
    </row>
    <row r="16" spans="1:14" s="1" customFormat="1" x14ac:dyDescent="0.2">
      <c r="A16" s="11"/>
      <c r="B16" s="11"/>
      <c r="C16" s="11"/>
      <c r="D16" s="11"/>
      <c r="E16" s="11"/>
      <c r="F16" s="11"/>
      <c r="G16" s="11"/>
      <c r="H16" s="11"/>
      <c r="I16" s="11"/>
      <c r="J16" s="11"/>
    </row>
    <row r="24" spans="1:10" x14ac:dyDescent="0.2">
      <c r="A24" s="78"/>
      <c r="B24" s="78"/>
      <c r="C24" s="78"/>
      <c r="D24" s="78"/>
      <c r="E24" s="78"/>
      <c r="F24" s="78"/>
      <c r="G24" s="78"/>
      <c r="H24" s="78"/>
      <c r="I24" s="78"/>
      <c r="J24" s="78"/>
    </row>
    <row r="31" spans="1:10" s="1" customFormat="1" ht="20" x14ac:dyDescent="0.2">
      <c r="A31" s="6" t="s">
        <v>0</v>
      </c>
    </row>
    <row r="32" spans="1:10" s="1" customFormat="1" x14ac:dyDescent="0.2">
      <c r="A32" s="1" t="s">
        <v>279</v>
      </c>
    </row>
    <row r="33" spans="1:10" s="1" customFormat="1" x14ac:dyDescent="0.2">
      <c r="A33" s="11"/>
      <c r="B33" s="79">
        <v>2012</v>
      </c>
      <c r="C33" s="79">
        <v>2013</v>
      </c>
      <c r="D33" s="79">
        <v>2014</v>
      </c>
      <c r="E33" s="79">
        <v>2015</v>
      </c>
      <c r="F33" s="79">
        <v>2016</v>
      </c>
      <c r="G33" s="79">
        <v>2017</v>
      </c>
      <c r="H33" s="79">
        <v>2018</v>
      </c>
      <c r="I33" s="11"/>
      <c r="J33" s="11"/>
    </row>
    <row r="34" spans="1:10" s="1" customFormat="1" ht="40" x14ac:dyDescent="0.2">
      <c r="A34" s="80" t="s">
        <v>282</v>
      </c>
      <c r="B34" s="82">
        <v>2174</v>
      </c>
      <c r="C34" s="81">
        <v>2321</v>
      </c>
      <c r="D34" s="81">
        <v>2496</v>
      </c>
      <c r="E34" s="81">
        <v>2314</v>
      </c>
      <c r="F34" s="81">
        <v>2257</v>
      </c>
      <c r="G34" s="81">
        <v>2344</v>
      </c>
      <c r="H34" s="81">
        <v>2389</v>
      </c>
      <c r="I34" s="11"/>
      <c r="J34" s="11"/>
    </row>
    <row r="35" spans="1:10" s="1" customFormat="1" ht="26" customHeight="1" x14ac:dyDescent="0.2">
      <c r="A35" s="80" t="s">
        <v>280</v>
      </c>
      <c r="B35" s="81">
        <v>2439</v>
      </c>
      <c r="C35" s="81">
        <v>1967</v>
      </c>
      <c r="D35" s="81">
        <v>1551</v>
      </c>
      <c r="E35" s="81">
        <v>1421</v>
      </c>
      <c r="F35" s="81">
        <v>1188</v>
      </c>
      <c r="G35" s="81">
        <v>936</v>
      </c>
      <c r="H35" s="81">
        <v>868</v>
      </c>
      <c r="I35" s="11"/>
      <c r="J35" s="11"/>
    </row>
    <row r="36" spans="1:10" s="1" customFormat="1" ht="16" customHeight="1" x14ac:dyDescent="0.2">
      <c r="A36" s="80" t="s">
        <v>281</v>
      </c>
      <c r="B36" s="81"/>
      <c r="C36" s="81"/>
      <c r="D36" s="81">
        <v>973</v>
      </c>
      <c r="E36" s="81">
        <v>715</v>
      </c>
      <c r="F36" s="81">
        <v>1272</v>
      </c>
      <c r="G36" s="81">
        <v>886</v>
      </c>
      <c r="H36" s="81">
        <v>1050</v>
      </c>
      <c r="I36" s="19" t="s">
        <v>286</v>
      </c>
      <c r="J36" s="11"/>
    </row>
    <row r="37" spans="1:10" s="1" customFormat="1" x14ac:dyDescent="0.2">
      <c r="A37" s="80" t="s">
        <v>9</v>
      </c>
      <c r="B37" s="81">
        <v>1996</v>
      </c>
      <c r="C37" s="81">
        <v>2224</v>
      </c>
      <c r="D37" s="81">
        <v>2647</v>
      </c>
      <c r="E37" s="81">
        <v>3218</v>
      </c>
      <c r="F37" s="81">
        <v>3493</v>
      </c>
      <c r="G37" s="81">
        <v>3626</v>
      </c>
      <c r="H37" s="81">
        <v>3643</v>
      </c>
      <c r="I37" s="19" t="s">
        <v>283</v>
      </c>
      <c r="J37" s="11"/>
    </row>
    <row r="61" spans="1:12" s="1" customFormat="1" ht="20" x14ac:dyDescent="0.2">
      <c r="A61" s="6" t="s">
        <v>0</v>
      </c>
    </row>
    <row r="62" spans="1:12" s="1" customFormat="1" x14ac:dyDescent="0.2">
      <c r="A62" s="1" t="s">
        <v>279</v>
      </c>
    </row>
    <row r="63" spans="1:12" s="1" customFormat="1" x14ac:dyDescent="0.2">
      <c r="J63" s="11"/>
      <c r="K63" s="11"/>
      <c r="L63" s="11"/>
    </row>
    <row r="64" spans="1:12" s="19" customFormat="1" ht="12" x14ac:dyDescent="0.15">
      <c r="A64" s="83" t="s">
        <v>302</v>
      </c>
    </row>
    <row r="65" spans="1:7" s="19" customFormat="1" ht="13" x14ac:dyDescent="0.15">
      <c r="A65" s="53" t="s">
        <v>305</v>
      </c>
      <c r="B65" s="86" t="s">
        <v>112</v>
      </c>
      <c r="C65" s="86" t="s">
        <v>299</v>
      </c>
      <c r="D65" s="86" t="s">
        <v>300</v>
      </c>
      <c r="E65" s="86" t="s">
        <v>301</v>
      </c>
    </row>
    <row r="66" spans="1:7" s="19" customFormat="1" ht="12" x14ac:dyDescent="0.15">
      <c r="A66" s="84" t="s">
        <v>284</v>
      </c>
      <c r="B66" s="85">
        <v>361</v>
      </c>
      <c r="C66" s="85">
        <v>225</v>
      </c>
      <c r="D66" s="85">
        <v>214</v>
      </c>
      <c r="E66" s="85">
        <v>632</v>
      </c>
    </row>
    <row r="67" spans="1:7" x14ac:dyDescent="0.2">
      <c r="A67" s="84" t="s">
        <v>285</v>
      </c>
      <c r="B67" s="85">
        <v>1108</v>
      </c>
      <c r="C67" s="85">
        <v>314</v>
      </c>
      <c r="D67" s="85">
        <v>233</v>
      </c>
      <c r="E67" s="85">
        <v>1920</v>
      </c>
    </row>
    <row r="75" spans="1:7" x14ac:dyDescent="0.2">
      <c r="A75" s="83" t="s">
        <v>303</v>
      </c>
    </row>
    <row r="76" spans="1:7" x14ac:dyDescent="0.2">
      <c r="A76" s="53" t="s">
        <v>304</v>
      </c>
      <c r="B76" s="79">
        <v>2012</v>
      </c>
      <c r="C76" s="79">
        <v>2013</v>
      </c>
      <c r="D76" s="79">
        <v>2014</v>
      </c>
      <c r="E76" s="79">
        <v>2015</v>
      </c>
      <c r="F76" s="79">
        <v>2016</v>
      </c>
      <c r="G76" s="79">
        <v>2017</v>
      </c>
    </row>
    <row r="77" spans="1:7" x14ac:dyDescent="0.2">
      <c r="A77" s="84" t="s">
        <v>287</v>
      </c>
      <c r="B77" s="85">
        <v>342</v>
      </c>
      <c r="C77" s="85">
        <v>356</v>
      </c>
      <c r="D77" s="85">
        <v>357</v>
      </c>
      <c r="E77" s="85">
        <v>358</v>
      </c>
      <c r="F77" s="85">
        <v>373</v>
      </c>
      <c r="G77" s="85">
        <v>361</v>
      </c>
    </row>
    <row r="78" spans="1:7" x14ac:dyDescent="0.2">
      <c r="A78" s="84" t="s">
        <v>288</v>
      </c>
      <c r="B78" s="85">
        <v>1026</v>
      </c>
      <c r="C78" s="85">
        <v>1091</v>
      </c>
      <c r="D78" s="85">
        <v>1233</v>
      </c>
      <c r="E78" s="85">
        <v>1043</v>
      </c>
      <c r="F78" s="85">
        <v>1018</v>
      </c>
      <c r="G78" s="85">
        <v>1108</v>
      </c>
    </row>
    <row r="79" spans="1:7" x14ac:dyDescent="0.2">
      <c r="A79" s="87" t="s">
        <v>296</v>
      </c>
      <c r="B79" s="88">
        <f t="shared" ref="B79:G79" si="0">B77+B78</f>
        <v>1368</v>
      </c>
      <c r="C79" s="88">
        <f t="shared" si="0"/>
        <v>1447</v>
      </c>
      <c r="D79" s="88">
        <f t="shared" si="0"/>
        <v>1590</v>
      </c>
      <c r="E79" s="88">
        <f t="shared" si="0"/>
        <v>1401</v>
      </c>
      <c r="F79" s="88">
        <f t="shared" si="0"/>
        <v>1391</v>
      </c>
      <c r="G79" s="88">
        <f t="shared" si="0"/>
        <v>1469</v>
      </c>
    </row>
    <row r="80" spans="1:7" x14ac:dyDescent="0.2">
      <c r="A80" s="84" t="s">
        <v>289</v>
      </c>
      <c r="B80" s="85">
        <v>603</v>
      </c>
      <c r="C80" s="85">
        <v>483</v>
      </c>
      <c r="D80" s="85">
        <v>299</v>
      </c>
      <c r="E80" s="85">
        <v>274</v>
      </c>
      <c r="F80" s="85">
        <v>256</v>
      </c>
      <c r="G80" s="85">
        <v>225</v>
      </c>
    </row>
    <row r="81" spans="1:7" x14ac:dyDescent="0.2">
      <c r="A81" s="84" t="s">
        <v>290</v>
      </c>
      <c r="B81" s="85">
        <v>604</v>
      </c>
      <c r="C81" s="85">
        <v>672</v>
      </c>
      <c r="D81" s="85">
        <v>685</v>
      </c>
      <c r="E81" s="85">
        <v>625</v>
      </c>
      <c r="F81" s="85">
        <v>491</v>
      </c>
      <c r="G81" s="85">
        <v>314</v>
      </c>
    </row>
    <row r="82" spans="1:7" x14ac:dyDescent="0.2">
      <c r="A82" s="87" t="s">
        <v>297</v>
      </c>
      <c r="B82" s="88">
        <f t="shared" ref="B82:G82" si="1">B80+B81</f>
        <v>1207</v>
      </c>
      <c r="C82" s="88">
        <f t="shared" si="1"/>
        <v>1155</v>
      </c>
      <c r="D82" s="88">
        <f t="shared" si="1"/>
        <v>984</v>
      </c>
      <c r="E82" s="88">
        <f t="shared" si="1"/>
        <v>899</v>
      </c>
      <c r="F82" s="88">
        <f t="shared" si="1"/>
        <v>747</v>
      </c>
      <c r="G82" s="88">
        <f t="shared" si="1"/>
        <v>539</v>
      </c>
    </row>
    <row r="83" spans="1:7" x14ac:dyDescent="0.2">
      <c r="A83" s="84" t="s">
        <v>291</v>
      </c>
      <c r="B83" s="90" t="s">
        <v>306</v>
      </c>
      <c r="C83" s="90" t="s">
        <v>306</v>
      </c>
      <c r="D83" s="85">
        <v>258</v>
      </c>
      <c r="E83" s="85">
        <v>193</v>
      </c>
      <c r="F83" s="85">
        <v>277</v>
      </c>
      <c r="G83" s="85">
        <v>214</v>
      </c>
    </row>
    <row r="84" spans="1:7" x14ac:dyDescent="0.2">
      <c r="A84" s="84" t="s">
        <v>292</v>
      </c>
      <c r="B84" s="90" t="s">
        <v>306</v>
      </c>
      <c r="C84" s="90" t="s">
        <v>306</v>
      </c>
      <c r="D84" s="85">
        <v>93</v>
      </c>
      <c r="E84" s="85">
        <v>138</v>
      </c>
      <c r="F84" s="85">
        <v>361</v>
      </c>
      <c r="G84" s="85">
        <v>233</v>
      </c>
    </row>
    <row r="85" spans="1:7" x14ac:dyDescent="0.2">
      <c r="A85" s="87" t="s">
        <v>295</v>
      </c>
      <c r="B85" s="90" t="s">
        <v>306</v>
      </c>
      <c r="C85" s="90" t="s">
        <v>306</v>
      </c>
      <c r="D85" s="88">
        <f>D83+D84</f>
        <v>351</v>
      </c>
      <c r="E85" s="88">
        <f>E83+E84</f>
        <v>331</v>
      </c>
      <c r="F85" s="88">
        <f>F83+F84</f>
        <v>638</v>
      </c>
      <c r="G85" s="88">
        <f>G83+G84</f>
        <v>447</v>
      </c>
    </row>
    <row r="86" spans="1:7" x14ac:dyDescent="0.2">
      <c r="A86" s="84" t="s">
        <v>293</v>
      </c>
      <c r="B86" s="85">
        <v>293</v>
      </c>
      <c r="C86" s="85">
        <v>323</v>
      </c>
      <c r="D86" s="85">
        <v>414</v>
      </c>
      <c r="E86" s="85">
        <v>552</v>
      </c>
      <c r="F86" s="85">
        <v>575</v>
      </c>
      <c r="G86" s="85">
        <v>632</v>
      </c>
    </row>
    <row r="87" spans="1:7" x14ac:dyDescent="0.2">
      <c r="A87" s="84" t="s">
        <v>294</v>
      </c>
      <c r="B87" s="85">
        <v>1232</v>
      </c>
      <c r="C87" s="85">
        <v>1328</v>
      </c>
      <c r="D87" s="85">
        <v>1449</v>
      </c>
      <c r="E87" s="85">
        <v>1664</v>
      </c>
      <c r="F87" s="85">
        <v>1835</v>
      </c>
      <c r="G87" s="85">
        <v>1920</v>
      </c>
    </row>
    <row r="88" spans="1:7" x14ac:dyDescent="0.2">
      <c r="A88" s="89" t="s">
        <v>298</v>
      </c>
      <c r="B88" s="88">
        <f t="shared" ref="B88:G88" si="2">B86+B87</f>
        <v>1525</v>
      </c>
      <c r="C88" s="88">
        <f t="shared" si="2"/>
        <v>1651</v>
      </c>
      <c r="D88" s="88">
        <f t="shared" si="2"/>
        <v>1863</v>
      </c>
      <c r="E88" s="88">
        <f t="shared" si="2"/>
        <v>2216</v>
      </c>
      <c r="F88" s="88">
        <f t="shared" si="2"/>
        <v>2410</v>
      </c>
      <c r="G88" s="88">
        <f t="shared" si="2"/>
        <v>2552</v>
      </c>
    </row>
  </sheetData>
  <phoneticPr fontId="5" type="noConversion"/>
  <pageMargins left="0.25" right="0.25" top="1" bottom="1" header="0.3" footer="0.3"/>
  <pageSetup orientation="landscape" horizontalDpi="0" verticalDpi="0"/>
  <headerFooter alignWithMargins="0"/>
  <rowBreaks count="1" manualBreakCount="1">
    <brk id="30"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1"/>
  <sheetViews>
    <sheetView workbookViewId="0">
      <selection activeCell="H22" sqref="H22"/>
    </sheetView>
  </sheetViews>
  <sheetFormatPr baseColWidth="10" defaultRowHeight="16" x14ac:dyDescent="0.2"/>
  <cols>
    <col min="1" max="1" width="26.1640625" customWidth="1"/>
    <col min="2" max="2" width="14.5" customWidth="1"/>
    <col min="8" max="8" width="14.5" customWidth="1"/>
    <col min="9" max="9" width="6" customWidth="1"/>
  </cols>
  <sheetData>
    <row r="2" spans="1:10" s="46" customFormat="1" ht="64" x14ac:dyDescent="0.2">
      <c r="A2" s="46" t="s">
        <v>135</v>
      </c>
      <c r="B2" s="46" t="s">
        <v>115</v>
      </c>
      <c r="C2" s="46" t="s">
        <v>116</v>
      </c>
      <c r="D2" s="46" t="s">
        <v>117</v>
      </c>
      <c r="E2" s="46" t="s">
        <v>118</v>
      </c>
      <c r="H2" s="115" t="s">
        <v>122</v>
      </c>
      <c r="I2" s="115"/>
      <c r="J2" s="115"/>
    </row>
    <row r="3" spans="1:10" x14ac:dyDescent="0.2">
      <c r="A3" t="s">
        <v>114</v>
      </c>
      <c r="B3" t="s">
        <v>119</v>
      </c>
      <c r="C3">
        <v>25</v>
      </c>
      <c r="D3">
        <v>242</v>
      </c>
      <c r="E3" s="47">
        <f>D3/C3</f>
        <v>9.68</v>
      </c>
    </row>
    <row r="4" spans="1:10" x14ac:dyDescent="0.2">
      <c r="A4" t="s">
        <v>120</v>
      </c>
      <c r="B4" t="s">
        <v>121</v>
      </c>
      <c r="C4">
        <v>29</v>
      </c>
      <c r="D4">
        <v>174</v>
      </c>
      <c r="E4" s="47">
        <f t="shared" ref="E4:E31" si="0">D4/C4</f>
        <v>6</v>
      </c>
    </row>
    <row r="5" spans="1:10" x14ac:dyDescent="0.2">
      <c r="A5" t="s">
        <v>123</v>
      </c>
      <c r="B5" t="s">
        <v>121</v>
      </c>
      <c r="C5">
        <v>30</v>
      </c>
      <c r="D5">
        <v>262</v>
      </c>
      <c r="E5" s="47">
        <f t="shared" si="0"/>
        <v>8.7333333333333325</v>
      </c>
    </row>
    <row r="6" spans="1:10" x14ac:dyDescent="0.2">
      <c r="A6" t="s">
        <v>124</v>
      </c>
      <c r="B6" t="s">
        <v>119</v>
      </c>
      <c r="C6">
        <v>34</v>
      </c>
      <c r="D6">
        <v>420</v>
      </c>
      <c r="E6" s="47">
        <f t="shared" si="0"/>
        <v>12.352941176470589</v>
      </c>
    </row>
    <row r="7" spans="1:10" x14ac:dyDescent="0.2">
      <c r="A7" t="s">
        <v>125</v>
      </c>
      <c r="B7" t="s">
        <v>119</v>
      </c>
      <c r="C7">
        <v>17</v>
      </c>
      <c r="D7">
        <v>185</v>
      </c>
      <c r="E7" s="47">
        <f t="shared" si="0"/>
        <v>10.882352941176471</v>
      </c>
    </row>
    <row r="8" spans="1:10" x14ac:dyDescent="0.2">
      <c r="A8" t="s">
        <v>126</v>
      </c>
      <c r="B8" t="s">
        <v>119</v>
      </c>
      <c r="C8">
        <v>11</v>
      </c>
      <c r="D8">
        <v>61</v>
      </c>
      <c r="E8" s="47">
        <f t="shared" si="0"/>
        <v>5.5454545454545459</v>
      </c>
    </row>
    <row r="9" spans="1:10" x14ac:dyDescent="0.2">
      <c r="A9" t="s">
        <v>127</v>
      </c>
      <c r="B9" t="s">
        <v>119</v>
      </c>
      <c r="C9">
        <v>23</v>
      </c>
      <c r="D9">
        <v>192</v>
      </c>
      <c r="E9" s="47">
        <f t="shared" si="0"/>
        <v>8.3478260869565215</v>
      </c>
    </row>
    <row r="10" spans="1:10" x14ac:dyDescent="0.2">
      <c r="A10" t="s">
        <v>128</v>
      </c>
      <c r="B10" t="s">
        <v>119</v>
      </c>
      <c r="C10">
        <v>46</v>
      </c>
      <c r="D10">
        <v>383</v>
      </c>
      <c r="E10" s="47">
        <f t="shared" si="0"/>
        <v>8.3260869565217384</v>
      </c>
    </row>
    <row r="11" spans="1:10" x14ac:dyDescent="0.2">
      <c r="A11" t="s">
        <v>129</v>
      </c>
      <c r="B11" t="s">
        <v>119</v>
      </c>
      <c r="C11">
        <v>4</v>
      </c>
      <c r="D11">
        <v>26</v>
      </c>
      <c r="E11" s="47">
        <f t="shared" si="0"/>
        <v>6.5</v>
      </c>
    </row>
    <row r="12" spans="1:10" x14ac:dyDescent="0.2">
      <c r="A12" t="s">
        <v>130</v>
      </c>
      <c r="B12" t="s">
        <v>119</v>
      </c>
      <c r="C12">
        <v>40</v>
      </c>
      <c r="D12">
        <v>516</v>
      </c>
      <c r="E12" s="47">
        <f t="shared" si="0"/>
        <v>12.9</v>
      </c>
    </row>
    <row r="13" spans="1:10" x14ac:dyDescent="0.2">
      <c r="A13" t="s">
        <v>131</v>
      </c>
      <c r="B13" t="s">
        <v>132</v>
      </c>
      <c r="C13">
        <v>14</v>
      </c>
      <c r="D13">
        <v>66</v>
      </c>
      <c r="E13" s="47">
        <f t="shared" si="0"/>
        <v>4.7142857142857144</v>
      </c>
      <c r="H13" t="s">
        <v>138</v>
      </c>
      <c r="I13" s="47">
        <f>AVERAGE(E3:E14)</f>
        <v>8.8318567295165753</v>
      </c>
    </row>
    <row r="14" spans="1:10" x14ac:dyDescent="0.2">
      <c r="A14" t="s">
        <v>133</v>
      </c>
      <c r="B14" t="s">
        <v>134</v>
      </c>
      <c r="C14">
        <v>25</v>
      </c>
      <c r="D14">
        <v>300</v>
      </c>
      <c r="E14" s="47">
        <f t="shared" si="0"/>
        <v>12</v>
      </c>
    </row>
    <row r="15" spans="1:10" x14ac:dyDescent="0.2">
      <c r="E15" s="47" t="e">
        <f t="shared" si="0"/>
        <v>#DIV/0!</v>
      </c>
    </row>
    <row r="16" spans="1:10" x14ac:dyDescent="0.2">
      <c r="E16" s="47" t="e">
        <f t="shared" si="0"/>
        <v>#DIV/0!</v>
      </c>
    </row>
    <row r="17" spans="1:9" x14ac:dyDescent="0.2">
      <c r="E17" s="47" t="e">
        <f t="shared" si="0"/>
        <v>#DIV/0!</v>
      </c>
    </row>
    <row r="18" spans="1:9" x14ac:dyDescent="0.2">
      <c r="A18" s="46" t="s">
        <v>136</v>
      </c>
      <c r="E18" s="47" t="e">
        <f t="shared" si="0"/>
        <v>#DIV/0!</v>
      </c>
    </row>
    <row r="19" spans="1:9" x14ac:dyDescent="0.2">
      <c r="A19" t="s">
        <v>137</v>
      </c>
      <c r="B19" t="s">
        <v>119</v>
      </c>
      <c r="C19">
        <v>132</v>
      </c>
      <c r="D19">
        <v>341</v>
      </c>
      <c r="E19" s="47">
        <f t="shared" si="0"/>
        <v>2.5833333333333335</v>
      </c>
    </row>
    <row r="20" spans="1:9" x14ac:dyDescent="0.2">
      <c r="A20" t="s">
        <v>139</v>
      </c>
      <c r="B20" t="s">
        <v>119</v>
      </c>
      <c r="C20">
        <v>36</v>
      </c>
      <c r="D20">
        <v>118</v>
      </c>
      <c r="E20" s="47">
        <f t="shared" si="0"/>
        <v>3.2777777777777777</v>
      </c>
    </row>
    <row r="21" spans="1:9" x14ac:dyDescent="0.2">
      <c r="A21" t="s">
        <v>140</v>
      </c>
      <c r="B21" t="s">
        <v>119</v>
      </c>
      <c r="C21">
        <v>65</v>
      </c>
      <c r="D21">
        <v>165</v>
      </c>
      <c r="E21" s="47">
        <f t="shared" si="0"/>
        <v>2.5384615384615383</v>
      </c>
      <c r="H21" t="s">
        <v>141</v>
      </c>
      <c r="I21" s="47">
        <f>AVERAGE(E19:E21)</f>
        <v>2.7998575498575495</v>
      </c>
    </row>
    <row r="22" spans="1:9" x14ac:dyDescent="0.2">
      <c r="E22" s="47" t="e">
        <f t="shared" si="0"/>
        <v>#DIV/0!</v>
      </c>
    </row>
    <row r="23" spans="1:9" x14ac:dyDescent="0.2">
      <c r="E23" s="47" t="e">
        <f t="shared" si="0"/>
        <v>#DIV/0!</v>
      </c>
    </row>
    <row r="24" spans="1:9" x14ac:dyDescent="0.2">
      <c r="E24" s="47" t="e">
        <f t="shared" si="0"/>
        <v>#DIV/0!</v>
      </c>
    </row>
    <row r="25" spans="1:9" x14ac:dyDescent="0.2">
      <c r="E25" s="47" t="e">
        <f t="shared" si="0"/>
        <v>#DIV/0!</v>
      </c>
    </row>
    <row r="26" spans="1:9" x14ac:dyDescent="0.2">
      <c r="E26" s="47" t="e">
        <f t="shared" si="0"/>
        <v>#DIV/0!</v>
      </c>
    </row>
    <row r="27" spans="1:9" x14ac:dyDescent="0.2">
      <c r="E27" s="47" t="e">
        <f t="shared" si="0"/>
        <v>#DIV/0!</v>
      </c>
    </row>
    <row r="28" spans="1:9" x14ac:dyDescent="0.2">
      <c r="E28" s="47" t="e">
        <f t="shared" si="0"/>
        <v>#DIV/0!</v>
      </c>
    </row>
    <row r="29" spans="1:9" x14ac:dyDescent="0.2">
      <c r="E29" s="47" t="e">
        <f t="shared" si="0"/>
        <v>#DIV/0!</v>
      </c>
    </row>
    <row r="30" spans="1:9" x14ac:dyDescent="0.2">
      <c r="E30" t="e">
        <f t="shared" si="0"/>
        <v>#DIV/0!</v>
      </c>
    </row>
    <row r="31" spans="1:9" x14ac:dyDescent="0.2">
      <c r="E31" t="e">
        <f t="shared" si="0"/>
        <v>#DIV/0!</v>
      </c>
    </row>
  </sheetData>
  <mergeCells count="1">
    <mergeCell ref="H2:J2"/>
  </mergeCells>
  <pageMargins left="0.75" right="0.75" top="1" bottom="1"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view="pageLayout" zoomScale="110" zoomScaleNormal="125" zoomScalePageLayoutView="110" workbookViewId="0">
      <selection activeCell="I5" sqref="I5"/>
    </sheetView>
  </sheetViews>
  <sheetFormatPr baseColWidth="10" defaultRowHeight="16" x14ac:dyDescent="0.2"/>
  <cols>
    <col min="2" max="2" width="12.33203125" customWidth="1"/>
    <col min="9" max="9" width="13.5" customWidth="1"/>
    <col min="11" max="11" width="18.6640625" customWidth="1"/>
    <col min="14" max="14" width="15.1640625" customWidth="1"/>
  </cols>
  <sheetData>
    <row r="1" spans="1:21" s="6" customFormat="1" ht="20" customHeight="1" x14ac:dyDescent="0.2">
      <c r="A1" s="6" t="s">
        <v>0</v>
      </c>
      <c r="H1" s="43" t="s">
        <v>110</v>
      </c>
      <c r="K1" s="108" t="s">
        <v>109</v>
      </c>
      <c r="L1" s="108"/>
      <c r="M1" s="108"/>
      <c r="N1" s="108"/>
      <c r="Q1" s="1"/>
      <c r="R1" s="1"/>
      <c r="S1" s="1"/>
      <c r="T1" s="1"/>
    </row>
    <row r="2" spans="1:21" s="6" customFormat="1" ht="20" x14ac:dyDescent="0.2">
      <c r="A2" s="6" t="s">
        <v>1</v>
      </c>
      <c r="E2" s="6" t="s">
        <v>17</v>
      </c>
      <c r="K2" s="51" t="s">
        <v>146</v>
      </c>
      <c r="L2" s="51" t="s">
        <v>111</v>
      </c>
      <c r="M2" s="51" t="s">
        <v>90</v>
      </c>
      <c r="N2" s="50" t="s">
        <v>113</v>
      </c>
      <c r="Q2" s="1"/>
      <c r="R2" s="1"/>
      <c r="S2" s="1"/>
      <c r="T2" s="1"/>
    </row>
    <row r="3" spans="1:21" s="6" customFormat="1" ht="20" x14ac:dyDescent="0.2">
      <c r="A3" s="1"/>
      <c r="B3" s="1"/>
      <c r="C3" s="1"/>
      <c r="D3" s="1"/>
      <c r="E3" s="1"/>
      <c r="F3" s="1"/>
      <c r="G3" s="1"/>
      <c r="H3" s="1"/>
      <c r="I3" s="1"/>
      <c r="J3" s="1"/>
      <c r="K3" s="12" t="s">
        <v>152</v>
      </c>
      <c r="L3" s="12">
        <v>14</v>
      </c>
      <c r="M3" s="50">
        <v>9</v>
      </c>
      <c r="N3" s="50">
        <f>M3*8.8</f>
        <v>79.2</v>
      </c>
      <c r="Q3" s="1"/>
      <c r="R3" s="1"/>
      <c r="S3" s="1"/>
      <c r="T3" s="1"/>
    </row>
    <row r="4" spans="1:21" s="1" customFormat="1" ht="18" customHeight="1" x14ac:dyDescent="0.2">
      <c r="A4" s="99" t="s">
        <v>243</v>
      </c>
      <c r="B4" s="99"/>
      <c r="C4" s="4">
        <f>B5+B6+E5+E7</f>
        <v>1817.8</v>
      </c>
      <c r="F4" s="99" t="s">
        <v>244</v>
      </c>
      <c r="G4" s="99"/>
      <c r="H4" s="4">
        <f>C4*0.06</f>
        <v>109.068</v>
      </c>
      <c r="K4" s="12" t="s">
        <v>153</v>
      </c>
      <c r="L4" s="12"/>
      <c r="M4" s="50">
        <v>5</v>
      </c>
      <c r="N4" s="50">
        <f t="shared" ref="N4:N10" si="0">M4*8.8</f>
        <v>44</v>
      </c>
    </row>
    <row r="5" spans="1:21" s="1" customFormat="1" x14ac:dyDescent="0.2">
      <c r="A5" s="5"/>
      <c r="B5" s="5">
        <v>971</v>
      </c>
      <c r="C5" s="5" t="s">
        <v>239</v>
      </c>
      <c r="D5" s="5"/>
      <c r="E5" s="60">
        <f>N22</f>
        <v>218.8</v>
      </c>
      <c r="F5" s="5" t="s">
        <v>240</v>
      </c>
      <c r="G5" s="5"/>
      <c r="H5" s="5"/>
      <c r="I5" s="5"/>
      <c r="J5" s="5"/>
      <c r="K5" s="12" t="s">
        <v>154</v>
      </c>
      <c r="L5" s="12">
        <v>19</v>
      </c>
      <c r="M5" s="50">
        <v>1</v>
      </c>
      <c r="N5" s="50">
        <f t="shared" si="0"/>
        <v>8.8000000000000007</v>
      </c>
    </row>
    <row r="6" spans="1:21" s="1" customFormat="1" ht="16" customHeight="1" x14ac:dyDescent="0.2">
      <c r="A6" s="5"/>
      <c r="B6" s="5">
        <v>436</v>
      </c>
      <c r="C6" s="5" t="s">
        <v>15</v>
      </c>
      <c r="D6" s="5"/>
      <c r="E6" s="5"/>
      <c r="F6" s="5"/>
      <c r="G6" s="5"/>
      <c r="H6" s="5"/>
      <c r="I6" s="5"/>
      <c r="J6" s="5"/>
      <c r="K6" s="12" t="s">
        <v>155</v>
      </c>
      <c r="L6" s="50">
        <v>10</v>
      </c>
      <c r="M6" s="50">
        <v>1</v>
      </c>
      <c r="N6" s="50">
        <f t="shared" si="0"/>
        <v>8.8000000000000007</v>
      </c>
    </row>
    <row r="7" spans="1:21" s="5" customFormat="1" x14ac:dyDescent="0.2">
      <c r="B7" s="5">
        <v>64</v>
      </c>
      <c r="C7" s="17" t="s">
        <v>246</v>
      </c>
      <c r="E7" s="5">
        <f>B7*3</f>
        <v>192</v>
      </c>
      <c r="F7" s="5" t="s">
        <v>40</v>
      </c>
      <c r="K7" s="12" t="s">
        <v>237</v>
      </c>
      <c r="L7" s="12">
        <v>22</v>
      </c>
      <c r="M7" s="12">
        <v>6</v>
      </c>
      <c r="N7" s="50">
        <f t="shared" si="0"/>
        <v>52.800000000000004</v>
      </c>
      <c r="Q7" s="1"/>
      <c r="R7" s="1"/>
      <c r="S7" s="1"/>
      <c r="T7" s="1"/>
      <c r="U7" s="1"/>
    </row>
    <row r="8" spans="1:21" s="5" customFormat="1" x14ac:dyDescent="0.2">
      <c r="K8" s="44"/>
      <c r="L8" s="44"/>
      <c r="M8" s="44"/>
      <c r="N8" s="50">
        <f t="shared" si="0"/>
        <v>0</v>
      </c>
      <c r="Q8" s="1"/>
      <c r="R8" s="1"/>
      <c r="S8" s="1"/>
      <c r="T8" s="1"/>
    </row>
    <row r="9" spans="1:21" s="5" customFormat="1" ht="18" x14ac:dyDescent="0.2">
      <c r="A9" s="1"/>
      <c r="B9" s="100" t="s">
        <v>16</v>
      </c>
      <c r="C9" s="101"/>
      <c r="D9" s="101"/>
      <c r="E9" s="101"/>
      <c r="F9" s="101"/>
      <c r="G9" s="101"/>
      <c r="H9" s="102"/>
      <c r="I9" s="1"/>
      <c r="J9" s="1"/>
      <c r="K9" s="44"/>
      <c r="L9" s="44"/>
      <c r="M9" s="44"/>
      <c r="N9" s="50">
        <f t="shared" si="0"/>
        <v>0</v>
      </c>
      <c r="Q9" s="1"/>
      <c r="R9" s="1"/>
      <c r="S9" s="1"/>
      <c r="T9" s="1"/>
    </row>
    <row r="10" spans="1:21" s="5" customFormat="1" ht="48" x14ac:dyDescent="0.2">
      <c r="A10" s="1"/>
      <c r="B10" s="7" t="s">
        <v>2</v>
      </c>
      <c r="C10" s="7" t="s">
        <v>3</v>
      </c>
      <c r="D10" s="7" t="s">
        <v>4</v>
      </c>
      <c r="E10" s="7" t="s">
        <v>5</v>
      </c>
      <c r="F10" s="7" t="s">
        <v>6</v>
      </c>
      <c r="G10" s="7" t="s">
        <v>7</v>
      </c>
      <c r="H10" s="7" t="s">
        <v>8</v>
      </c>
      <c r="I10" s="1"/>
      <c r="J10" s="1"/>
      <c r="K10" s="44"/>
      <c r="L10" s="44"/>
      <c r="M10" s="44"/>
      <c r="N10" s="50">
        <f t="shared" si="0"/>
        <v>0</v>
      </c>
      <c r="Q10" s="1"/>
      <c r="R10" s="1"/>
      <c r="S10" s="1"/>
      <c r="T10" s="1"/>
    </row>
    <row r="11" spans="1:21" s="1" customFormat="1" x14ac:dyDescent="0.2">
      <c r="B11" s="2" t="s">
        <v>9</v>
      </c>
      <c r="C11" s="2">
        <v>228</v>
      </c>
      <c r="D11" s="3">
        <v>0.15</v>
      </c>
      <c r="E11" s="4">
        <f>C11*D11</f>
        <v>34.199999999999996</v>
      </c>
      <c r="F11" s="3">
        <v>0.15</v>
      </c>
      <c r="G11" s="2">
        <f>F11*C4</f>
        <v>272.66999999999996</v>
      </c>
      <c r="H11" s="4">
        <f>E11-G11</f>
        <v>-238.46999999999997</v>
      </c>
      <c r="K11" s="12" t="s">
        <v>57</v>
      </c>
      <c r="L11" s="2"/>
      <c r="M11" s="2"/>
      <c r="N11" s="2">
        <f>SUM(N3:N10)</f>
        <v>193.60000000000002</v>
      </c>
    </row>
    <row r="12" spans="1:21" s="1" customFormat="1" ht="15" customHeight="1" x14ac:dyDescent="0.2">
      <c r="B12" s="42" t="s">
        <v>85</v>
      </c>
      <c r="C12" s="2">
        <v>124</v>
      </c>
      <c r="D12" s="3"/>
      <c r="E12" s="4"/>
      <c r="F12" s="3"/>
      <c r="G12" s="2"/>
      <c r="H12" s="4"/>
      <c r="K12" s="51" t="s">
        <v>145</v>
      </c>
      <c r="L12" s="51" t="s">
        <v>111</v>
      </c>
      <c r="M12" s="51" t="s">
        <v>90</v>
      </c>
      <c r="N12" s="50" t="s">
        <v>113</v>
      </c>
    </row>
    <row r="13" spans="1:21" s="1" customFormat="1" x14ac:dyDescent="0.2">
      <c r="B13" s="2" t="s">
        <v>242</v>
      </c>
      <c r="C13" s="2"/>
      <c r="D13" s="3"/>
      <c r="E13" s="4"/>
      <c r="F13" s="3"/>
      <c r="G13" s="2"/>
      <c r="H13" s="4"/>
      <c r="K13" s="12" t="s">
        <v>238</v>
      </c>
      <c r="L13" s="12">
        <v>8</v>
      </c>
      <c r="M13" s="12">
        <v>9</v>
      </c>
      <c r="N13" s="12">
        <f>M13*2.8</f>
        <v>25.2</v>
      </c>
    </row>
    <row r="14" spans="1:21" s="1" customFormat="1" x14ac:dyDescent="0.2">
      <c r="B14" s="2" t="s">
        <v>10</v>
      </c>
      <c r="C14" s="2">
        <v>165</v>
      </c>
      <c r="D14" s="3">
        <v>3</v>
      </c>
      <c r="E14" s="4">
        <f>C14*D14</f>
        <v>495</v>
      </c>
      <c r="F14" s="3">
        <v>0.5</v>
      </c>
      <c r="G14" s="2">
        <f>C4*F14</f>
        <v>908.9</v>
      </c>
      <c r="H14" s="4">
        <f>E14-G14</f>
        <v>-413.9</v>
      </c>
      <c r="I14" s="8">
        <f>H14*3</f>
        <v>-1241.6999999999998</v>
      </c>
      <c r="J14" s="8" t="s">
        <v>36</v>
      </c>
      <c r="K14" s="2"/>
      <c r="L14" s="2"/>
      <c r="M14" s="2"/>
      <c r="N14" s="12">
        <f t="shared" ref="N14:N20" si="1">M14*2.8</f>
        <v>0</v>
      </c>
    </row>
    <row r="15" spans="1:21" s="1" customFormat="1" x14ac:dyDescent="0.2">
      <c r="B15" s="8"/>
      <c r="K15" s="2"/>
      <c r="L15" s="2"/>
      <c r="M15" s="2"/>
      <c r="N15" s="12">
        <f t="shared" si="1"/>
        <v>0</v>
      </c>
    </row>
    <row r="16" spans="1:21" s="1" customFormat="1" ht="16" hidden="1" customHeight="1" x14ac:dyDescent="0.2">
      <c r="I16" s="49"/>
      <c r="K16" s="2"/>
      <c r="L16" s="2"/>
      <c r="M16" s="2"/>
      <c r="N16" s="12">
        <f t="shared" si="1"/>
        <v>0</v>
      </c>
    </row>
    <row r="17" spans="1:14" s="1" customFormat="1" ht="48" hidden="1" customHeight="1" x14ac:dyDescent="0.2">
      <c r="I17" s="48"/>
      <c r="K17" s="2"/>
      <c r="L17" s="2"/>
      <c r="M17" s="2"/>
      <c r="N17" s="12">
        <f t="shared" si="1"/>
        <v>0</v>
      </c>
    </row>
    <row r="18" spans="1:14" s="1" customFormat="1" x14ac:dyDescent="0.2">
      <c r="I18" s="62"/>
      <c r="K18" s="2"/>
      <c r="L18" s="2"/>
      <c r="M18" s="2"/>
      <c r="N18" s="12">
        <f t="shared" si="1"/>
        <v>0</v>
      </c>
    </row>
    <row r="19" spans="1:14" s="1" customFormat="1" ht="18" customHeight="1" x14ac:dyDescent="0.2">
      <c r="B19" s="111" t="s">
        <v>48</v>
      </c>
      <c r="C19" s="112"/>
      <c r="D19" s="112"/>
      <c r="E19" s="112"/>
      <c r="F19" s="112"/>
      <c r="G19" s="112"/>
      <c r="H19" s="112"/>
      <c r="I19" s="112"/>
      <c r="J19" s="113"/>
      <c r="K19" s="61"/>
      <c r="L19" s="2"/>
      <c r="M19" s="2"/>
      <c r="N19" s="12">
        <f t="shared" si="1"/>
        <v>0</v>
      </c>
    </row>
    <row r="20" spans="1:14" s="1" customFormat="1" ht="57" customHeight="1" x14ac:dyDescent="0.2">
      <c r="B20" s="15" t="s">
        <v>47</v>
      </c>
      <c r="C20" s="15" t="s">
        <v>52</v>
      </c>
      <c r="D20" s="15" t="s">
        <v>53</v>
      </c>
      <c r="E20" s="15" t="s">
        <v>55</v>
      </c>
      <c r="F20" s="114" t="s">
        <v>46</v>
      </c>
      <c r="G20" s="114"/>
      <c r="H20" s="116" t="s">
        <v>64</v>
      </c>
      <c r="I20" s="117"/>
      <c r="J20" s="118"/>
      <c r="K20" s="61"/>
      <c r="L20" s="2"/>
      <c r="M20" s="2"/>
      <c r="N20" s="12">
        <f t="shared" si="1"/>
        <v>0</v>
      </c>
    </row>
    <row r="21" spans="1:14" s="1" customFormat="1" x14ac:dyDescent="0.2">
      <c r="B21" s="2" t="s">
        <v>54</v>
      </c>
      <c r="C21" s="2">
        <v>55</v>
      </c>
      <c r="D21" s="23">
        <v>23</v>
      </c>
      <c r="E21" s="24" t="s">
        <v>58</v>
      </c>
      <c r="F21" s="109">
        <v>294737</v>
      </c>
      <c r="G21" s="110"/>
      <c r="H21" s="119">
        <f>F21/3200</f>
        <v>92.105312499999997</v>
      </c>
      <c r="I21" s="119"/>
      <c r="J21" s="119"/>
      <c r="K21" s="71" t="s">
        <v>57</v>
      </c>
      <c r="L21" s="2"/>
      <c r="M21" s="2"/>
      <c r="N21" s="2">
        <f>SUM(N13:N20)</f>
        <v>25.2</v>
      </c>
    </row>
    <row r="22" spans="1:14" s="1" customFormat="1" x14ac:dyDescent="0.2">
      <c r="B22" s="2" t="s">
        <v>54</v>
      </c>
      <c r="C22" s="2">
        <v>32</v>
      </c>
      <c r="D22" s="23">
        <v>22</v>
      </c>
      <c r="E22" s="24" t="s">
        <v>56</v>
      </c>
      <c r="F22" s="109">
        <v>287063</v>
      </c>
      <c r="G22" s="110"/>
      <c r="H22" s="119">
        <f>F22/3200</f>
        <v>89.707187500000003</v>
      </c>
      <c r="I22" s="119"/>
      <c r="J22" s="119"/>
      <c r="K22" s="61" t="s">
        <v>241</v>
      </c>
      <c r="L22" s="2"/>
      <c r="M22" s="2"/>
      <c r="N22" s="4">
        <f>N21+N11</f>
        <v>218.8</v>
      </c>
    </row>
    <row r="23" spans="1:14" s="1" customFormat="1" x14ac:dyDescent="0.2">
      <c r="B23" s="2" t="s">
        <v>54</v>
      </c>
      <c r="C23" s="2">
        <v>10</v>
      </c>
      <c r="D23" s="23">
        <v>7</v>
      </c>
      <c r="E23" s="24" t="s">
        <v>56</v>
      </c>
      <c r="F23" s="109">
        <v>86774</v>
      </c>
      <c r="G23" s="110"/>
      <c r="H23" s="119">
        <f>F23/3200</f>
        <v>27.116875</v>
      </c>
      <c r="I23" s="119"/>
      <c r="J23" s="119"/>
    </row>
    <row r="24" spans="1:14" s="1" customFormat="1" x14ac:dyDescent="0.2">
      <c r="B24" s="22" t="s">
        <v>57</v>
      </c>
      <c r="C24" s="2"/>
      <c r="D24" s="23"/>
      <c r="E24" s="23"/>
      <c r="F24" s="106">
        <f>SUM(F21:G23)</f>
        <v>668574</v>
      </c>
      <c r="G24" s="107"/>
      <c r="H24" s="119">
        <f>F24/3200</f>
        <v>208.92937499999999</v>
      </c>
      <c r="I24" s="119"/>
      <c r="J24" s="119"/>
    </row>
    <row r="25" spans="1:14" s="1" customFormat="1" ht="15" customHeight="1" x14ac:dyDescent="0.2"/>
    <row r="26" spans="1:14" s="1" customFormat="1" x14ac:dyDescent="0.2">
      <c r="A26"/>
      <c r="B26" s="1" t="s">
        <v>263</v>
      </c>
      <c r="I26"/>
      <c r="J26"/>
    </row>
    <row r="27" spans="1:14" x14ac:dyDescent="0.2">
      <c r="B27" s="1" t="s">
        <v>50</v>
      </c>
      <c r="C27" s="1"/>
      <c r="D27" s="1"/>
      <c r="E27" s="1"/>
      <c r="F27" s="1"/>
      <c r="G27" s="1"/>
      <c r="H27" s="1"/>
    </row>
    <row r="28" spans="1:14" x14ac:dyDescent="0.2">
      <c r="B28" s="1" t="s">
        <v>51</v>
      </c>
    </row>
  </sheetData>
  <mergeCells count="15">
    <mergeCell ref="K1:N1"/>
    <mergeCell ref="H20:J20"/>
    <mergeCell ref="B19:J19"/>
    <mergeCell ref="F24:G24"/>
    <mergeCell ref="F21:G21"/>
    <mergeCell ref="H24:J24"/>
    <mergeCell ref="A4:B4"/>
    <mergeCell ref="F4:G4"/>
    <mergeCell ref="B9:H9"/>
    <mergeCell ref="F20:G20"/>
    <mergeCell ref="F22:G22"/>
    <mergeCell ref="F23:G23"/>
    <mergeCell ref="H21:J21"/>
    <mergeCell ref="H22:J22"/>
    <mergeCell ref="H23:J23"/>
  </mergeCells>
  <phoneticPr fontId="2" type="noConversion"/>
  <pageMargins left="0.75" right="0.75" top="0.51111111111111107" bottom="1" header="0.5" footer="0.5"/>
  <pageSetup orientation="landscape"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Layout" zoomScale="110" zoomScaleNormal="125" zoomScalePageLayoutView="110" workbookViewId="0">
      <selection activeCell="H4" sqref="H4"/>
    </sheetView>
  </sheetViews>
  <sheetFormatPr baseColWidth="10" defaultRowHeight="16" x14ac:dyDescent="0.2"/>
  <cols>
    <col min="2" max="2" width="12.33203125" customWidth="1"/>
    <col min="4" max="4" width="12.5" customWidth="1"/>
    <col min="9" max="9" width="12.83203125" customWidth="1"/>
    <col min="11" max="11" width="18.33203125" customWidth="1"/>
  </cols>
  <sheetData>
    <row r="1" spans="1:19" s="6" customFormat="1" ht="20" customHeight="1" x14ac:dyDescent="0.2">
      <c r="A1" s="6" t="s">
        <v>0</v>
      </c>
      <c r="H1" s="43" t="s">
        <v>110</v>
      </c>
      <c r="K1" s="108" t="s">
        <v>109</v>
      </c>
      <c r="L1" s="108"/>
      <c r="M1" s="108"/>
      <c r="N1" s="108"/>
      <c r="P1" s="11"/>
      <c r="Q1" s="11"/>
      <c r="R1" s="11"/>
      <c r="S1" s="11"/>
    </row>
    <row r="2" spans="1:19" s="6" customFormat="1" ht="20" x14ac:dyDescent="0.2">
      <c r="A2" s="6" t="s">
        <v>1</v>
      </c>
      <c r="E2" s="6" t="s">
        <v>18</v>
      </c>
      <c r="K2" s="51" t="s">
        <v>146</v>
      </c>
      <c r="L2" s="51" t="s">
        <v>111</v>
      </c>
      <c r="M2" s="51" t="s">
        <v>90</v>
      </c>
      <c r="N2" s="50" t="s">
        <v>113</v>
      </c>
      <c r="P2" s="11"/>
      <c r="Q2" s="11"/>
      <c r="R2" s="11"/>
      <c r="S2" s="11"/>
    </row>
    <row r="3" spans="1:19" s="6" customFormat="1" ht="20" x14ac:dyDescent="0.2">
      <c r="K3" s="12" t="s">
        <v>233</v>
      </c>
      <c r="L3" s="12">
        <v>11</v>
      </c>
      <c r="M3" s="50">
        <v>8</v>
      </c>
      <c r="N3" s="50">
        <f>M3*8.8</f>
        <v>70.400000000000006</v>
      </c>
      <c r="P3" s="11"/>
      <c r="Q3" s="11"/>
      <c r="R3" s="11"/>
      <c r="S3" s="11"/>
    </row>
    <row r="4" spans="1:19" s="1" customFormat="1" x14ac:dyDescent="0.2">
      <c r="A4" s="99" t="s">
        <v>243</v>
      </c>
      <c r="B4" s="99"/>
      <c r="C4" s="4">
        <f>B5+B6+E5+E7</f>
        <v>1024.2</v>
      </c>
      <c r="F4" s="99" t="s">
        <v>244</v>
      </c>
      <c r="G4" s="99"/>
      <c r="H4" s="72">
        <v>33</v>
      </c>
      <c r="K4" s="12" t="s">
        <v>234</v>
      </c>
      <c r="L4" s="12">
        <v>6</v>
      </c>
      <c r="M4" s="50">
        <v>1</v>
      </c>
      <c r="N4" s="50">
        <f t="shared" ref="N4:N10" si="0">M4*8.8</f>
        <v>8.8000000000000007</v>
      </c>
      <c r="P4" s="11"/>
      <c r="Q4" s="11"/>
      <c r="R4" s="11"/>
      <c r="S4" s="11"/>
    </row>
    <row r="5" spans="1:19" s="1" customFormat="1" x14ac:dyDescent="0.2">
      <c r="A5" s="5"/>
      <c r="B5" s="5">
        <v>560</v>
      </c>
      <c r="C5" s="5" t="s">
        <v>239</v>
      </c>
      <c r="D5" s="5"/>
      <c r="E5" s="60">
        <f>N22</f>
        <v>123.20000000000002</v>
      </c>
      <c r="F5" s="5" t="s">
        <v>240</v>
      </c>
      <c r="G5" s="5"/>
      <c r="H5" s="5"/>
      <c r="I5" s="5"/>
      <c r="J5" s="5"/>
      <c r="K5" s="12" t="s">
        <v>235</v>
      </c>
      <c r="L5" s="12">
        <v>6</v>
      </c>
      <c r="M5" s="50">
        <v>2</v>
      </c>
      <c r="N5" s="50">
        <f t="shared" si="0"/>
        <v>17.600000000000001</v>
      </c>
      <c r="P5" s="11"/>
      <c r="Q5" s="11"/>
      <c r="R5" s="11"/>
      <c r="S5" s="11"/>
    </row>
    <row r="6" spans="1:19" s="1" customFormat="1" ht="16" customHeight="1" x14ac:dyDescent="0.2">
      <c r="A6" s="5"/>
      <c r="B6" s="5">
        <v>77</v>
      </c>
      <c r="C6" s="5" t="s">
        <v>15</v>
      </c>
      <c r="D6" s="5"/>
      <c r="E6" s="5"/>
      <c r="F6" s="5"/>
      <c r="G6" s="5"/>
      <c r="H6" s="5"/>
      <c r="I6" s="5"/>
      <c r="J6" s="5"/>
      <c r="K6" s="12" t="s">
        <v>236</v>
      </c>
      <c r="L6" s="50">
        <v>10</v>
      </c>
      <c r="M6" s="50">
        <v>3</v>
      </c>
      <c r="N6" s="50">
        <f t="shared" si="0"/>
        <v>26.400000000000002</v>
      </c>
      <c r="P6" s="11"/>
      <c r="Q6" s="11"/>
      <c r="R6" s="11"/>
      <c r="S6" s="11"/>
    </row>
    <row r="7" spans="1:19" s="5" customFormat="1" ht="14" x14ac:dyDescent="0.15">
      <c r="B7" s="5">
        <v>88</v>
      </c>
      <c r="C7" s="17" t="s">
        <v>246</v>
      </c>
      <c r="E7" s="5">
        <f>B7*3</f>
        <v>264</v>
      </c>
      <c r="F7" s="5" t="s">
        <v>40</v>
      </c>
      <c r="K7" s="44"/>
      <c r="L7" s="44"/>
      <c r="M7" s="44"/>
      <c r="N7" s="50">
        <f t="shared" si="0"/>
        <v>0</v>
      </c>
      <c r="P7" s="11"/>
      <c r="Q7" s="11"/>
      <c r="R7" s="11"/>
      <c r="S7" s="11"/>
    </row>
    <row r="8" spans="1:19" s="5" customFormat="1" ht="14" x14ac:dyDescent="0.15">
      <c r="K8" s="44"/>
      <c r="L8" s="44"/>
      <c r="M8" s="44"/>
      <c r="N8" s="50">
        <f t="shared" si="0"/>
        <v>0</v>
      </c>
      <c r="P8" s="11"/>
      <c r="Q8" s="11"/>
      <c r="R8" s="11"/>
      <c r="S8" s="11"/>
    </row>
    <row r="9" spans="1:19" s="5" customFormat="1" ht="18" x14ac:dyDescent="0.2">
      <c r="A9" s="1"/>
      <c r="B9" s="100" t="s">
        <v>16</v>
      </c>
      <c r="C9" s="101"/>
      <c r="D9" s="101"/>
      <c r="E9" s="101"/>
      <c r="F9" s="101"/>
      <c r="G9" s="101"/>
      <c r="H9" s="102"/>
      <c r="I9" s="1"/>
      <c r="J9" s="1"/>
      <c r="K9" s="44"/>
      <c r="L9" s="44"/>
      <c r="M9" s="44"/>
      <c r="N9" s="50">
        <f t="shared" si="0"/>
        <v>0</v>
      </c>
      <c r="P9" s="11"/>
      <c r="Q9" s="11"/>
      <c r="R9" s="11"/>
      <c r="S9" s="11"/>
    </row>
    <row r="10" spans="1:19" s="5" customFormat="1" ht="32" x14ac:dyDescent="0.2">
      <c r="A10" s="1"/>
      <c r="B10" s="7" t="s">
        <v>2</v>
      </c>
      <c r="C10" s="7" t="s">
        <v>3</v>
      </c>
      <c r="D10" s="7" t="s">
        <v>4</v>
      </c>
      <c r="E10" s="7" t="s">
        <v>5</v>
      </c>
      <c r="F10" s="7" t="s">
        <v>6</v>
      </c>
      <c r="G10" s="7" t="s">
        <v>7</v>
      </c>
      <c r="H10" s="7" t="s">
        <v>8</v>
      </c>
      <c r="I10" s="1"/>
      <c r="J10" s="1"/>
      <c r="K10" s="44"/>
      <c r="L10" s="44"/>
      <c r="M10" s="44"/>
      <c r="N10" s="50">
        <f t="shared" si="0"/>
        <v>0</v>
      </c>
      <c r="P10" s="11"/>
      <c r="Q10" s="11"/>
      <c r="R10" s="11"/>
      <c r="S10" s="11"/>
    </row>
    <row r="11" spans="1:19" s="1" customFormat="1" x14ac:dyDescent="0.2">
      <c r="B11" s="2" t="s">
        <v>9</v>
      </c>
      <c r="C11" s="2">
        <v>12</v>
      </c>
      <c r="D11" s="3">
        <v>0.15</v>
      </c>
      <c r="E11" s="4">
        <f>C11*D11</f>
        <v>1.7999999999999998</v>
      </c>
      <c r="F11" s="3">
        <v>0.15</v>
      </c>
      <c r="G11" s="2">
        <f>F11*C4</f>
        <v>153.63</v>
      </c>
      <c r="H11" s="4">
        <f>E11-G11</f>
        <v>-151.82999999999998</v>
      </c>
      <c r="K11" s="12" t="s">
        <v>57</v>
      </c>
      <c r="L11" s="2"/>
      <c r="M11" s="2"/>
      <c r="N11" s="2">
        <f>SUM(N3:N10)</f>
        <v>123.20000000000002</v>
      </c>
    </row>
    <row r="12" spans="1:19" s="1" customFormat="1" ht="18" customHeight="1" x14ac:dyDescent="0.2">
      <c r="B12" s="42" t="s">
        <v>85</v>
      </c>
      <c r="C12" s="2">
        <v>11</v>
      </c>
      <c r="D12" s="3"/>
      <c r="E12" s="4"/>
      <c r="F12" s="3"/>
      <c r="G12" s="2"/>
      <c r="H12" s="4"/>
      <c r="I12" s="1" t="s">
        <v>12</v>
      </c>
      <c r="K12" s="51" t="s">
        <v>145</v>
      </c>
      <c r="L12" s="51" t="s">
        <v>111</v>
      </c>
      <c r="M12" s="51" t="s">
        <v>90</v>
      </c>
      <c r="N12" s="50" t="s">
        <v>113</v>
      </c>
    </row>
    <row r="13" spans="1:19" s="1" customFormat="1" x14ac:dyDescent="0.2">
      <c r="B13" s="2" t="s">
        <v>242</v>
      </c>
      <c r="C13" s="2"/>
      <c r="D13" s="3"/>
      <c r="E13" s="4"/>
      <c r="F13" s="3"/>
      <c r="G13" s="2"/>
      <c r="H13" s="4"/>
      <c r="K13" s="2"/>
      <c r="L13" s="2"/>
      <c r="M13" s="2"/>
      <c r="N13" s="12">
        <f>M13*2.8</f>
        <v>0</v>
      </c>
    </row>
    <row r="14" spans="1:19" s="1" customFormat="1" x14ac:dyDescent="0.2">
      <c r="B14" s="2" t="s">
        <v>10</v>
      </c>
      <c r="C14" s="2">
        <v>58</v>
      </c>
      <c r="D14" s="3">
        <v>3</v>
      </c>
      <c r="E14" s="4">
        <f>C14*D14</f>
        <v>174</v>
      </c>
      <c r="F14" s="3">
        <v>0.5</v>
      </c>
      <c r="G14" s="2">
        <f>C4*F14</f>
        <v>512.1</v>
      </c>
      <c r="H14" s="4">
        <f>E14-G14</f>
        <v>-338.1</v>
      </c>
      <c r="I14" s="8">
        <f>H14*3</f>
        <v>-1014.3000000000001</v>
      </c>
      <c r="J14" s="8" t="s">
        <v>36</v>
      </c>
      <c r="K14" s="2"/>
      <c r="L14" s="2"/>
      <c r="M14" s="2"/>
      <c r="N14" s="12">
        <f t="shared" ref="N14:N20" si="1">M14*2.8</f>
        <v>0</v>
      </c>
    </row>
    <row r="15" spans="1:19" s="1" customFormat="1" x14ac:dyDescent="0.2">
      <c r="K15" s="2"/>
      <c r="L15" s="2"/>
      <c r="M15" s="2"/>
      <c r="N15" s="12">
        <f t="shared" si="1"/>
        <v>0</v>
      </c>
    </row>
    <row r="16" spans="1:19" s="1" customFormat="1" ht="14" customHeight="1" x14ac:dyDescent="0.2">
      <c r="K16" s="2"/>
      <c r="L16" s="2"/>
      <c r="M16" s="2"/>
      <c r="N16" s="12">
        <f t="shared" si="1"/>
        <v>0</v>
      </c>
    </row>
    <row r="17" spans="2:14" s="1" customFormat="1" hidden="1" x14ac:dyDescent="0.2">
      <c r="K17" s="2"/>
      <c r="L17" s="2"/>
      <c r="M17" s="2"/>
      <c r="N17" s="12">
        <f t="shared" si="1"/>
        <v>0</v>
      </c>
    </row>
    <row r="18" spans="2:14" s="1" customFormat="1" x14ac:dyDescent="0.2">
      <c r="B18" s="111" t="s">
        <v>48</v>
      </c>
      <c r="C18" s="112"/>
      <c r="D18" s="112"/>
      <c r="E18" s="112"/>
      <c r="F18" s="112"/>
      <c r="G18" s="112"/>
      <c r="H18" s="112"/>
      <c r="I18" s="113"/>
      <c r="K18" s="2"/>
      <c r="L18" s="2"/>
      <c r="M18" s="2"/>
      <c r="N18" s="12">
        <f t="shared" si="1"/>
        <v>0</v>
      </c>
    </row>
    <row r="19" spans="2:14" s="1" customFormat="1" ht="62" customHeight="1" x14ac:dyDescent="0.2">
      <c r="B19" s="15" t="s">
        <v>47</v>
      </c>
      <c r="C19" s="15" t="s">
        <v>52</v>
      </c>
      <c r="D19" s="15" t="s">
        <v>53</v>
      </c>
      <c r="E19" s="15" t="s">
        <v>55</v>
      </c>
      <c r="F19" s="114" t="s">
        <v>46</v>
      </c>
      <c r="G19" s="114"/>
      <c r="H19" s="114" t="s">
        <v>49</v>
      </c>
      <c r="I19" s="114"/>
      <c r="K19" s="2"/>
      <c r="L19" s="2"/>
      <c r="M19" s="2"/>
      <c r="N19" s="12">
        <f>M19*2.8</f>
        <v>0</v>
      </c>
    </row>
    <row r="20" spans="2:14" s="1" customFormat="1" x14ac:dyDescent="0.2">
      <c r="B20" s="2" t="s">
        <v>54</v>
      </c>
      <c r="C20" s="29">
        <v>35</v>
      </c>
      <c r="D20" s="30">
        <v>15</v>
      </c>
      <c r="E20" s="31" t="s">
        <v>58</v>
      </c>
      <c r="F20" s="120">
        <v>143646</v>
      </c>
      <c r="G20" s="121"/>
      <c r="H20" s="122">
        <f>F20/3200</f>
        <v>44.889375000000001</v>
      </c>
      <c r="I20" s="123"/>
      <c r="K20" s="2"/>
      <c r="L20" s="2"/>
      <c r="M20" s="2"/>
      <c r="N20" s="12">
        <f t="shared" si="1"/>
        <v>0</v>
      </c>
    </row>
    <row r="21" spans="2:14" s="1" customFormat="1" x14ac:dyDescent="0.2">
      <c r="B21" s="2" t="s">
        <v>54</v>
      </c>
      <c r="C21" s="2"/>
      <c r="D21" s="23"/>
      <c r="E21" s="24"/>
      <c r="F21" s="109"/>
      <c r="G21" s="110"/>
      <c r="H21" s="104"/>
      <c r="I21" s="105"/>
      <c r="K21" s="12" t="s">
        <v>57</v>
      </c>
      <c r="L21" s="2"/>
      <c r="M21" s="2"/>
      <c r="N21" s="2">
        <f>SUM(N13:N20)</f>
        <v>0</v>
      </c>
    </row>
    <row r="22" spans="2:14" s="1" customFormat="1" x14ac:dyDescent="0.2">
      <c r="B22" s="22" t="s">
        <v>57</v>
      </c>
      <c r="C22" s="2"/>
      <c r="D22" s="23"/>
      <c r="E22" s="23"/>
      <c r="F22" s="106">
        <f>F20+F21</f>
        <v>143646</v>
      </c>
      <c r="G22" s="107"/>
      <c r="H22" s="104">
        <f>F22/3200</f>
        <v>44.889375000000001</v>
      </c>
      <c r="I22" s="105"/>
      <c r="K22" s="2" t="s">
        <v>241</v>
      </c>
      <c r="L22" s="2"/>
      <c r="M22" s="2"/>
      <c r="N22" s="4">
        <f>N21+N11</f>
        <v>123.20000000000002</v>
      </c>
    </row>
    <row r="23" spans="2:14" s="1" customFormat="1" x14ac:dyDescent="0.2"/>
    <row r="24" spans="2:14" s="1" customFormat="1" x14ac:dyDescent="0.2">
      <c r="B24" s="1" t="s">
        <v>69</v>
      </c>
    </row>
    <row r="25" spans="2:14" s="1" customFormat="1" x14ac:dyDescent="0.2"/>
    <row r="26" spans="2:14" s="1" customFormat="1" x14ac:dyDescent="0.2"/>
  </sheetData>
  <mergeCells count="13">
    <mergeCell ref="F22:G22"/>
    <mergeCell ref="H22:I22"/>
    <mergeCell ref="A4:B4"/>
    <mergeCell ref="F4:G4"/>
    <mergeCell ref="B9:H9"/>
    <mergeCell ref="F19:G19"/>
    <mergeCell ref="H19:I19"/>
    <mergeCell ref="B18:I18"/>
    <mergeCell ref="K1:N1"/>
    <mergeCell ref="F20:G20"/>
    <mergeCell ref="H20:I20"/>
    <mergeCell ref="F21:G21"/>
    <mergeCell ref="H21:I21"/>
  </mergeCells>
  <phoneticPr fontId="2" type="noConversion"/>
  <pageMargins left="0.75" right="0.75" top="0.55555555555555558" bottom="0.5" header="0.5" footer="0.5"/>
  <pageSetup orientation="landscape"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view="pageLayout" zoomScaleNormal="125" workbookViewId="0">
      <selection activeCell="H4" sqref="H4"/>
    </sheetView>
  </sheetViews>
  <sheetFormatPr baseColWidth="10" defaultRowHeight="16" x14ac:dyDescent="0.2"/>
  <cols>
    <col min="2" max="2" width="12.33203125" customWidth="1"/>
    <col min="9" max="9" width="13.5" customWidth="1"/>
    <col min="11" max="11" width="21.83203125" customWidth="1"/>
  </cols>
  <sheetData>
    <row r="1" spans="1:19" s="6" customFormat="1" ht="20" customHeight="1" x14ac:dyDescent="0.2">
      <c r="A1" s="6" t="s">
        <v>0</v>
      </c>
      <c r="H1" s="43" t="s">
        <v>110</v>
      </c>
      <c r="K1" s="108" t="s">
        <v>109</v>
      </c>
      <c r="L1" s="108"/>
      <c r="M1" s="108"/>
      <c r="N1" s="108"/>
      <c r="P1" s="1"/>
      <c r="Q1" s="1"/>
      <c r="R1" s="1"/>
      <c r="S1" s="1"/>
    </row>
    <row r="2" spans="1:19" s="6" customFormat="1" ht="20" x14ac:dyDescent="0.2">
      <c r="A2" s="6" t="s">
        <v>1</v>
      </c>
      <c r="E2" s="6" t="s">
        <v>19</v>
      </c>
      <c r="K2" s="51" t="s">
        <v>146</v>
      </c>
      <c r="L2" s="51" t="s">
        <v>111</v>
      </c>
      <c r="M2" s="51" t="s">
        <v>90</v>
      </c>
      <c r="N2" s="50" t="s">
        <v>113</v>
      </c>
      <c r="P2" s="1"/>
      <c r="Q2" s="1"/>
      <c r="R2" s="1"/>
      <c r="S2" s="1"/>
    </row>
    <row r="3" spans="1:19" s="6" customFormat="1" ht="20" x14ac:dyDescent="0.2">
      <c r="A3" s="1"/>
      <c r="B3" s="1"/>
      <c r="C3" s="1"/>
      <c r="D3" s="1"/>
      <c r="E3" s="1"/>
      <c r="F3" s="1"/>
      <c r="G3" s="1"/>
      <c r="H3" s="1"/>
      <c r="I3" s="1"/>
      <c r="J3" s="1"/>
      <c r="K3" s="12" t="s">
        <v>156</v>
      </c>
      <c r="L3" s="12">
        <v>8</v>
      </c>
      <c r="M3" s="50">
        <v>3</v>
      </c>
      <c r="N3" s="50">
        <f>M3*8.8</f>
        <v>26.400000000000002</v>
      </c>
      <c r="P3" s="1"/>
      <c r="Q3" s="1"/>
      <c r="R3" s="1"/>
      <c r="S3" s="1"/>
    </row>
    <row r="4" spans="1:19" s="1" customFormat="1" x14ac:dyDescent="0.2">
      <c r="A4" s="99" t="s">
        <v>245</v>
      </c>
      <c r="B4" s="99"/>
      <c r="C4" s="4">
        <f>B5+B6+E5+E7</f>
        <v>1940.2</v>
      </c>
      <c r="F4" s="99" t="s">
        <v>244</v>
      </c>
      <c r="G4" s="99"/>
      <c r="H4" s="72">
        <f>C4*0.06</f>
        <v>116.41199999999999</v>
      </c>
      <c r="K4" s="12" t="s">
        <v>157</v>
      </c>
      <c r="L4" s="12">
        <v>2</v>
      </c>
      <c r="M4" s="50">
        <v>4</v>
      </c>
      <c r="N4" s="50">
        <f t="shared" ref="N4:N13" si="0">M4*8.8</f>
        <v>35.200000000000003</v>
      </c>
    </row>
    <row r="5" spans="1:19" s="1" customFormat="1" x14ac:dyDescent="0.2">
      <c r="A5" s="5"/>
      <c r="B5" s="5">
        <v>857</v>
      </c>
      <c r="C5" s="5" t="s">
        <v>239</v>
      </c>
      <c r="D5" s="5"/>
      <c r="E5" s="60">
        <f>N22</f>
        <v>805.2</v>
      </c>
      <c r="F5" s="5" t="s">
        <v>240</v>
      </c>
      <c r="G5" s="5"/>
      <c r="H5" s="5"/>
      <c r="I5" s="5"/>
      <c r="J5" s="5"/>
      <c r="K5" s="12" t="s">
        <v>158</v>
      </c>
      <c r="L5" s="12"/>
      <c r="M5" s="50">
        <v>3</v>
      </c>
      <c r="N5" s="50">
        <f t="shared" si="0"/>
        <v>26.400000000000002</v>
      </c>
    </row>
    <row r="6" spans="1:19" s="1" customFormat="1" ht="15" customHeight="1" x14ac:dyDescent="0.2">
      <c r="A6" s="5"/>
      <c r="B6" s="5">
        <v>128</v>
      </c>
      <c r="C6" s="5" t="s">
        <v>15</v>
      </c>
      <c r="D6" s="5"/>
      <c r="E6" s="5"/>
      <c r="F6" s="5"/>
      <c r="G6" s="5"/>
      <c r="H6" s="5"/>
      <c r="I6" s="5"/>
      <c r="J6" s="5"/>
      <c r="K6" s="12" t="s">
        <v>159</v>
      </c>
      <c r="L6" s="50">
        <v>16</v>
      </c>
      <c r="M6" s="50">
        <v>13</v>
      </c>
      <c r="N6" s="50">
        <f t="shared" si="0"/>
        <v>114.4</v>
      </c>
    </row>
    <row r="7" spans="1:19" s="5" customFormat="1" x14ac:dyDescent="0.2">
      <c r="B7" s="5">
        <v>50</v>
      </c>
      <c r="C7" s="17" t="s">
        <v>246</v>
      </c>
      <c r="E7" s="5">
        <f>B7*3</f>
        <v>150</v>
      </c>
      <c r="F7" s="5" t="s">
        <v>40</v>
      </c>
      <c r="K7" s="12" t="s">
        <v>160</v>
      </c>
      <c r="L7" s="12"/>
      <c r="M7" s="12">
        <v>1</v>
      </c>
      <c r="N7" s="50">
        <f t="shared" si="0"/>
        <v>8.8000000000000007</v>
      </c>
      <c r="P7" s="1"/>
      <c r="Q7" s="1"/>
      <c r="R7" s="1"/>
      <c r="S7" s="1"/>
    </row>
    <row r="8" spans="1:19" s="5" customFormat="1" x14ac:dyDescent="0.2">
      <c r="K8" s="12" t="s">
        <v>161</v>
      </c>
      <c r="L8" s="12">
        <v>66</v>
      </c>
      <c r="M8" s="12">
        <v>51</v>
      </c>
      <c r="N8" s="50">
        <v>224.4</v>
      </c>
      <c r="O8" s="5" t="s">
        <v>265</v>
      </c>
      <c r="P8" s="1"/>
      <c r="Q8" s="1"/>
      <c r="R8" s="1"/>
      <c r="S8" s="1"/>
    </row>
    <row r="9" spans="1:19" s="5" customFormat="1" ht="18" x14ac:dyDescent="0.2">
      <c r="A9" s="1"/>
      <c r="B9" s="100" t="s">
        <v>16</v>
      </c>
      <c r="C9" s="101"/>
      <c r="D9" s="101"/>
      <c r="E9" s="101"/>
      <c r="F9" s="101"/>
      <c r="G9" s="101"/>
      <c r="H9" s="102"/>
      <c r="I9" s="1"/>
      <c r="J9" s="1"/>
      <c r="K9" s="12" t="s">
        <v>162</v>
      </c>
      <c r="L9" s="12"/>
      <c r="M9" s="12">
        <v>1</v>
      </c>
      <c r="N9" s="50">
        <f t="shared" si="0"/>
        <v>8.8000000000000007</v>
      </c>
      <c r="P9" s="1"/>
      <c r="Q9" s="1"/>
      <c r="R9" s="1"/>
      <c r="S9" s="1"/>
    </row>
    <row r="10" spans="1:19" s="5" customFormat="1" ht="48" x14ac:dyDescent="0.2">
      <c r="A10" s="1"/>
      <c r="B10" s="7" t="s">
        <v>2</v>
      </c>
      <c r="C10" s="7" t="s">
        <v>3</v>
      </c>
      <c r="D10" s="7" t="s">
        <v>4</v>
      </c>
      <c r="E10" s="7" t="s">
        <v>5</v>
      </c>
      <c r="F10" s="7" t="s">
        <v>6</v>
      </c>
      <c r="G10" s="7" t="s">
        <v>7</v>
      </c>
      <c r="H10" s="7" t="s">
        <v>8</v>
      </c>
      <c r="I10" s="1"/>
      <c r="J10" s="1"/>
      <c r="K10" s="12" t="s">
        <v>163</v>
      </c>
      <c r="L10" s="12">
        <v>15</v>
      </c>
      <c r="M10" s="12">
        <v>11</v>
      </c>
      <c r="N10" s="50">
        <f t="shared" si="0"/>
        <v>96.800000000000011</v>
      </c>
      <c r="P10" s="1"/>
      <c r="Q10" s="1"/>
      <c r="R10" s="1"/>
      <c r="S10" s="1"/>
    </row>
    <row r="11" spans="1:19" s="5" customFormat="1" x14ac:dyDescent="0.2">
      <c r="A11" s="1"/>
      <c r="B11" s="2" t="s">
        <v>9</v>
      </c>
      <c r="C11" s="2">
        <v>278</v>
      </c>
      <c r="D11" s="3">
        <v>0.15</v>
      </c>
      <c r="E11" s="4">
        <f>C11*D11</f>
        <v>41.699999999999996</v>
      </c>
      <c r="F11" s="3">
        <v>0.15</v>
      </c>
      <c r="G11" s="2">
        <f>F11*C4</f>
        <v>291.02999999999997</v>
      </c>
      <c r="H11" s="4">
        <f>E11-G11</f>
        <v>-249.32999999999998</v>
      </c>
      <c r="I11" s="1"/>
      <c r="J11" s="1"/>
      <c r="K11" s="12" t="s">
        <v>164</v>
      </c>
      <c r="L11" s="12">
        <v>8</v>
      </c>
      <c r="M11" s="12">
        <v>8</v>
      </c>
      <c r="N11" s="12">
        <f t="shared" si="0"/>
        <v>70.400000000000006</v>
      </c>
      <c r="P11" s="1"/>
      <c r="Q11" s="1"/>
      <c r="R11" s="1"/>
      <c r="S11" s="1"/>
    </row>
    <row r="12" spans="1:19" s="1" customFormat="1" x14ac:dyDescent="0.2">
      <c r="B12" s="42" t="s">
        <v>85</v>
      </c>
      <c r="C12" s="2">
        <v>222</v>
      </c>
      <c r="D12" s="3"/>
      <c r="E12" s="4"/>
      <c r="F12" s="3"/>
      <c r="G12" s="2"/>
      <c r="H12" s="4"/>
      <c r="K12" s="12" t="s">
        <v>165</v>
      </c>
      <c r="L12" s="12"/>
      <c r="M12" s="12">
        <v>1</v>
      </c>
      <c r="N12" s="12">
        <f>M12*8.8</f>
        <v>8.8000000000000007</v>
      </c>
    </row>
    <row r="13" spans="1:19" s="1" customFormat="1" ht="19" customHeight="1" x14ac:dyDescent="0.2">
      <c r="B13" s="2" t="s">
        <v>242</v>
      </c>
      <c r="C13" s="2"/>
      <c r="D13" s="3"/>
      <c r="E13" s="4"/>
      <c r="F13" s="3"/>
      <c r="G13" s="2"/>
      <c r="H13" s="4"/>
      <c r="K13" s="12" t="s">
        <v>166</v>
      </c>
      <c r="L13" s="12">
        <v>34</v>
      </c>
      <c r="M13" s="12">
        <v>21</v>
      </c>
      <c r="N13" s="12">
        <f t="shared" si="0"/>
        <v>184.8</v>
      </c>
    </row>
    <row r="14" spans="1:19" s="1" customFormat="1" x14ac:dyDescent="0.2">
      <c r="B14" s="2" t="s">
        <v>10</v>
      </c>
      <c r="C14" s="2">
        <v>71</v>
      </c>
      <c r="D14" s="3">
        <v>3</v>
      </c>
      <c r="E14" s="4">
        <f>C14*D14</f>
        <v>213</v>
      </c>
      <c r="F14" s="3">
        <v>0.5</v>
      </c>
      <c r="G14" s="2">
        <f>C4*F14</f>
        <v>970.1</v>
      </c>
      <c r="H14" s="4">
        <f>E14-G14</f>
        <v>-757.1</v>
      </c>
      <c r="I14" s="8">
        <f>H14*3</f>
        <v>-2271.3000000000002</v>
      </c>
      <c r="J14" s="8" t="s">
        <v>36</v>
      </c>
      <c r="K14" s="2"/>
      <c r="L14" s="2"/>
      <c r="M14" s="2"/>
      <c r="N14" s="12">
        <f t="shared" ref="N14:N20" si="1">M14*2.8</f>
        <v>0</v>
      </c>
    </row>
    <row r="15" spans="1:19" s="1" customFormat="1" x14ac:dyDescent="0.2">
      <c r="K15" s="12" t="s">
        <v>57</v>
      </c>
      <c r="L15" s="2"/>
      <c r="M15" s="2"/>
      <c r="N15" s="12">
        <f>SUM(N3:N14)</f>
        <v>805.2</v>
      </c>
    </row>
    <row r="16" spans="1:19" s="1" customFormat="1" x14ac:dyDescent="0.2">
      <c r="K16" s="51" t="s">
        <v>145</v>
      </c>
      <c r="L16" s="51" t="s">
        <v>111</v>
      </c>
      <c r="M16" s="51" t="s">
        <v>90</v>
      </c>
      <c r="N16" s="50" t="s">
        <v>113</v>
      </c>
    </row>
    <row r="17" spans="1:14" s="1" customFormat="1" ht="2" customHeight="1" x14ac:dyDescent="0.2">
      <c r="K17" s="2"/>
      <c r="L17" s="2"/>
      <c r="M17" s="2"/>
      <c r="N17" s="12">
        <f t="shared" si="1"/>
        <v>0</v>
      </c>
    </row>
    <row r="18" spans="1:14" s="1" customFormat="1" ht="16" hidden="1" customHeight="1" x14ac:dyDescent="0.2">
      <c r="B18" s="111" t="s">
        <v>48</v>
      </c>
      <c r="C18" s="112"/>
      <c r="D18" s="112"/>
      <c r="E18" s="112"/>
      <c r="F18" s="112"/>
      <c r="G18" s="112"/>
      <c r="H18" s="112"/>
      <c r="I18" s="113"/>
      <c r="K18" s="2"/>
      <c r="L18" s="2"/>
      <c r="M18" s="2"/>
      <c r="N18" s="12">
        <f t="shared" si="1"/>
        <v>0</v>
      </c>
    </row>
    <row r="19" spans="1:14" s="1" customFormat="1" ht="48" x14ac:dyDescent="0.2">
      <c r="B19" s="15" t="s">
        <v>47</v>
      </c>
      <c r="C19" s="15" t="s">
        <v>52</v>
      </c>
      <c r="D19" s="15" t="s">
        <v>53</v>
      </c>
      <c r="E19" s="15" t="s">
        <v>55</v>
      </c>
      <c r="F19" s="114" t="s">
        <v>46</v>
      </c>
      <c r="G19" s="114"/>
      <c r="H19" s="114" t="s">
        <v>49</v>
      </c>
      <c r="I19" s="114"/>
      <c r="K19" s="2"/>
      <c r="L19" s="2"/>
      <c r="M19" s="2"/>
      <c r="N19" s="12">
        <f>M19*2.8</f>
        <v>0</v>
      </c>
    </row>
    <row r="20" spans="1:14" s="1" customFormat="1" ht="62" customHeight="1" x14ac:dyDescent="0.2">
      <c r="B20" s="2" t="s">
        <v>54</v>
      </c>
      <c r="C20" s="2">
        <v>19</v>
      </c>
      <c r="D20" s="23">
        <v>14</v>
      </c>
      <c r="E20" s="24" t="s">
        <v>56</v>
      </c>
      <c r="F20" s="109">
        <v>96994</v>
      </c>
      <c r="G20" s="110"/>
      <c r="H20" s="104">
        <f>F20/3200</f>
        <v>30.310625000000002</v>
      </c>
      <c r="I20" s="105"/>
      <c r="K20" s="2"/>
      <c r="L20" s="2"/>
      <c r="M20" s="2"/>
      <c r="N20" s="12">
        <f t="shared" si="1"/>
        <v>0</v>
      </c>
    </row>
    <row r="21" spans="1:14" s="1" customFormat="1" x14ac:dyDescent="0.2">
      <c r="B21" s="2" t="s">
        <v>54</v>
      </c>
      <c r="C21" s="2"/>
      <c r="D21" s="23"/>
      <c r="E21" s="24"/>
      <c r="F21" s="109"/>
      <c r="G21" s="110"/>
      <c r="H21" s="104">
        <f>F21/3200</f>
        <v>0</v>
      </c>
      <c r="I21" s="105"/>
      <c r="K21" s="12" t="s">
        <v>57</v>
      </c>
      <c r="L21" s="2"/>
      <c r="M21" s="2"/>
      <c r="N21" s="2">
        <f>SUM(N17:N20)</f>
        <v>0</v>
      </c>
    </row>
    <row r="22" spans="1:14" s="1" customFormat="1" x14ac:dyDescent="0.2">
      <c r="B22" s="2" t="s">
        <v>54</v>
      </c>
      <c r="C22" s="2"/>
      <c r="D22" s="23"/>
      <c r="E22" s="24"/>
      <c r="F22" s="109"/>
      <c r="G22" s="110"/>
      <c r="H22" s="104">
        <f>F22/3200</f>
        <v>0</v>
      </c>
      <c r="I22" s="105"/>
      <c r="K22" s="2" t="s">
        <v>241</v>
      </c>
      <c r="L22" s="2"/>
      <c r="M22" s="2"/>
      <c r="N22" s="4">
        <f>N15+N21</f>
        <v>805.2</v>
      </c>
    </row>
    <row r="23" spans="1:14" s="1" customFormat="1" x14ac:dyDescent="0.2">
      <c r="B23" s="22" t="s">
        <v>57</v>
      </c>
      <c r="C23" s="2"/>
      <c r="D23" s="23"/>
      <c r="E23" s="23"/>
      <c r="F23" s="106">
        <f>SUM(F20:G22)</f>
        <v>96994</v>
      </c>
      <c r="G23" s="107"/>
      <c r="H23" s="104">
        <f>F23/3200</f>
        <v>30.310625000000002</v>
      </c>
      <c r="I23" s="105"/>
    </row>
    <row r="24" spans="1:14" s="1" customFormat="1" x14ac:dyDescent="0.2">
      <c r="B24" s="1" t="s">
        <v>59</v>
      </c>
    </row>
    <row r="25" spans="1:14" s="1" customFormat="1" x14ac:dyDescent="0.2"/>
    <row r="26" spans="1:14" s="1" customFormat="1" x14ac:dyDescent="0.2"/>
    <row r="27" spans="1:14" s="1" customFormat="1" x14ac:dyDescent="0.2">
      <c r="A27"/>
      <c r="B27"/>
      <c r="C27"/>
      <c r="D27"/>
      <c r="E27"/>
      <c r="F27"/>
      <c r="G27"/>
      <c r="H27"/>
      <c r="I27"/>
      <c r="J27"/>
    </row>
    <row r="28" spans="1:14" x14ac:dyDescent="0.2">
      <c r="K28" s="1"/>
      <c r="L28" s="1"/>
      <c r="M28" s="1"/>
      <c r="N28" s="1"/>
    </row>
    <row r="29" spans="1:14" x14ac:dyDescent="0.2">
      <c r="K29" s="1"/>
      <c r="L29" s="1"/>
      <c r="M29" s="1"/>
      <c r="N29" s="1"/>
    </row>
    <row r="30" spans="1:14" x14ac:dyDescent="0.2">
      <c r="K30" s="1"/>
      <c r="L30" s="1"/>
      <c r="M30" s="1"/>
      <c r="N30" s="1"/>
    </row>
    <row r="31" spans="1:14" x14ac:dyDescent="0.2">
      <c r="K31" s="1"/>
      <c r="L31" s="1"/>
      <c r="M31" s="1"/>
      <c r="N31" s="1"/>
    </row>
    <row r="32" spans="1:14" x14ac:dyDescent="0.2">
      <c r="K32" s="1"/>
      <c r="L32" s="1"/>
      <c r="M32" s="1"/>
      <c r="N32" s="1"/>
    </row>
    <row r="33" spans="11:14" x14ac:dyDescent="0.2">
      <c r="K33" s="1"/>
      <c r="L33" s="1"/>
      <c r="M33" s="1"/>
      <c r="N33" s="1"/>
    </row>
  </sheetData>
  <mergeCells count="15">
    <mergeCell ref="A4:B4"/>
    <mergeCell ref="F4:G4"/>
    <mergeCell ref="B9:H9"/>
    <mergeCell ref="B18:I18"/>
    <mergeCell ref="F19:G19"/>
    <mergeCell ref="H19:I19"/>
    <mergeCell ref="K1:N1"/>
    <mergeCell ref="F23:G23"/>
    <mergeCell ref="H23:I23"/>
    <mergeCell ref="F20:G20"/>
    <mergeCell ref="H20:I20"/>
    <mergeCell ref="F21:G21"/>
    <mergeCell ref="H21:I21"/>
    <mergeCell ref="F22:G22"/>
    <mergeCell ref="H22:I22"/>
  </mergeCells>
  <phoneticPr fontId="2" type="noConversion"/>
  <pageMargins left="0.75" right="0.75" top="0.52777777777777779" bottom="1" header="0.5" footer="0.5"/>
  <pageSetup orientation="landscape"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view="pageLayout" zoomScaleNormal="125" workbookViewId="0">
      <selection activeCell="H4" sqref="H4"/>
    </sheetView>
  </sheetViews>
  <sheetFormatPr baseColWidth="10" defaultRowHeight="16" x14ac:dyDescent="0.2"/>
  <cols>
    <col min="2" max="2" width="12.33203125" customWidth="1"/>
    <col min="9" max="9" width="10.1640625" customWidth="1"/>
    <col min="10" max="10" width="9" customWidth="1"/>
    <col min="11" max="11" width="10.83203125" hidden="1" customWidth="1"/>
    <col min="12" max="12" width="16.5" customWidth="1"/>
  </cols>
  <sheetData>
    <row r="1" spans="1:20" s="6" customFormat="1" ht="20" customHeight="1" x14ac:dyDescent="0.2">
      <c r="A1" s="6" t="s">
        <v>0</v>
      </c>
      <c r="H1" s="43" t="s">
        <v>110</v>
      </c>
      <c r="L1" s="108" t="s">
        <v>109</v>
      </c>
      <c r="M1" s="108"/>
      <c r="N1" s="108"/>
      <c r="O1" s="108"/>
      <c r="P1" s="53"/>
      <c r="Q1" s="1"/>
      <c r="R1" s="1"/>
      <c r="S1" s="1"/>
      <c r="T1" s="1"/>
    </row>
    <row r="2" spans="1:20" s="6" customFormat="1" ht="20" x14ac:dyDescent="0.2">
      <c r="A2" s="6" t="s">
        <v>1</v>
      </c>
      <c r="E2" s="6" t="s">
        <v>20</v>
      </c>
      <c r="L2" s="51" t="s">
        <v>146</v>
      </c>
      <c r="M2" s="51" t="s">
        <v>111</v>
      </c>
      <c r="N2" s="51" t="s">
        <v>90</v>
      </c>
      <c r="O2" s="50" t="s">
        <v>113</v>
      </c>
      <c r="P2" s="53"/>
      <c r="Q2" s="1"/>
      <c r="R2" s="1"/>
      <c r="S2" s="1"/>
      <c r="T2" s="1"/>
    </row>
    <row r="3" spans="1:20" s="6" customFormat="1" ht="20" x14ac:dyDescent="0.2">
      <c r="A3" s="1"/>
      <c r="B3" s="1"/>
      <c r="C3" s="1"/>
      <c r="D3" s="1"/>
      <c r="E3" s="1"/>
      <c r="F3" s="1"/>
      <c r="G3" s="1"/>
      <c r="H3" s="1"/>
      <c r="I3" s="1"/>
      <c r="J3" s="1"/>
      <c r="L3" s="12" t="s">
        <v>167</v>
      </c>
      <c r="M3" s="12"/>
      <c r="N3" s="50">
        <v>8</v>
      </c>
      <c r="O3" s="50">
        <f>N3*8.8</f>
        <v>70.400000000000006</v>
      </c>
      <c r="P3" s="53"/>
      <c r="Q3" s="1"/>
      <c r="R3" s="1"/>
      <c r="S3" s="1"/>
      <c r="T3" s="1"/>
    </row>
    <row r="4" spans="1:20" s="1" customFormat="1" x14ac:dyDescent="0.2">
      <c r="A4" s="99" t="s">
        <v>245</v>
      </c>
      <c r="B4" s="99"/>
      <c r="C4" s="4">
        <f>B5+B6+E5+E7</f>
        <v>2738.8</v>
      </c>
      <c r="F4" s="99" t="s">
        <v>244</v>
      </c>
      <c r="G4" s="99"/>
      <c r="H4" s="72">
        <f>C4*0.06</f>
        <v>164.328</v>
      </c>
      <c r="L4" s="12" t="s">
        <v>168</v>
      </c>
      <c r="M4" s="12">
        <v>12</v>
      </c>
      <c r="N4" s="50">
        <v>1</v>
      </c>
      <c r="O4" s="50">
        <f t="shared" ref="O4:O10" si="0">N4*8.8</f>
        <v>8.8000000000000007</v>
      </c>
      <c r="P4" s="11"/>
    </row>
    <row r="5" spans="1:20" s="1" customFormat="1" x14ac:dyDescent="0.2">
      <c r="A5" s="5"/>
      <c r="B5" s="5">
        <v>1235</v>
      </c>
      <c r="C5" s="5" t="s">
        <v>239</v>
      </c>
      <c r="D5" s="5"/>
      <c r="E5" s="60">
        <f>O22</f>
        <v>1108.8</v>
      </c>
      <c r="F5" s="5" t="s">
        <v>240</v>
      </c>
      <c r="G5" s="5"/>
      <c r="H5" s="5"/>
      <c r="I5" s="5"/>
      <c r="J5" s="5"/>
      <c r="L5" s="12" t="s">
        <v>169</v>
      </c>
      <c r="M5" s="12">
        <v>0</v>
      </c>
      <c r="N5" s="50">
        <v>2</v>
      </c>
      <c r="O5" s="50">
        <f t="shared" si="0"/>
        <v>17.600000000000001</v>
      </c>
      <c r="P5" s="11"/>
    </row>
    <row r="6" spans="1:20" s="1" customFormat="1" ht="16" customHeight="1" x14ac:dyDescent="0.2">
      <c r="A6" s="5"/>
      <c r="B6" s="5">
        <v>194</v>
      </c>
      <c r="C6" s="5" t="s">
        <v>15</v>
      </c>
      <c r="D6" s="5"/>
      <c r="E6" s="5"/>
      <c r="F6" s="5"/>
      <c r="G6" s="5"/>
      <c r="H6" s="5"/>
      <c r="I6" s="5"/>
      <c r="J6" s="5"/>
      <c r="L6" s="12" t="s">
        <v>170</v>
      </c>
      <c r="M6" s="50">
        <v>17</v>
      </c>
      <c r="N6" s="50">
        <v>16</v>
      </c>
      <c r="O6" s="50">
        <f t="shared" si="0"/>
        <v>140.80000000000001</v>
      </c>
      <c r="P6" s="11"/>
    </row>
    <row r="7" spans="1:20" s="5" customFormat="1" x14ac:dyDescent="0.2">
      <c r="B7" s="5">
        <v>67</v>
      </c>
      <c r="C7" s="17" t="s">
        <v>246</v>
      </c>
      <c r="E7" s="5">
        <f>B7*3</f>
        <v>201</v>
      </c>
      <c r="F7" s="5" t="s">
        <v>40</v>
      </c>
      <c r="L7" s="12" t="s">
        <v>171</v>
      </c>
      <c r="M7" s="12">
        <v>24</v>
      </c>
      <c r="N7" s="12">
        <v>9</v>
      </c>
      <c r="O7" s="50">
        <f t="shared" si="0"/>
        <v>79.2</v>
      </c>
      <c r="P7" s="8"/>
      <c r="Q7" s="1"/>
      <c r="R7" s="1"/>
      <c r="S7" s="1"/>
      <c r="T7" s="1"/>
    </row>
    <row r="8" spans="1:20" s="5" customFormat="1" x14ac:dyDescent="0.2">
      <c r="L8" s="12" t="s">
        <v>172</v>
      </c>
      <c r="M8" s="12">
        <v>12</v>
      </c>
      <c r="N8" s="12">
        <v>13</v>
      </c>
      <c r="O8" s="50">
        <f t="shared" si="0"/>
        <v>114.4</v>
      </c>
      <c r="P8" s="8"/>
      <c r="Q8" s="1"/>
      <c r="R8" s="1"/>
      <c r="S8" s="1"/>
      <c r="T8" s="1"/>
    </row>
    <row r="9" spans="1:20" s="5" customFormat="1" ht="18" x14ac:dyDescent="0.2">
      <c r="A9" s="1"/>
      <c r="B9" s="100" t="s">
        <v>16</v>
      </c>
      <c r="C9" s="101"/>
      <c r="D9" s="101"/>
      <c r="E9" s="101"/>
      <c r="F9" s="101"/>
      <c r="G9" s="101"/>
      <c r="H9" s="102"/>
      <c r="I9" s="1"/>
      <c r="J9" s="1"/>
      <c r="L9" s="12" t="s">
        <v>174</v>
      </c>
      <c r="M9" s="12">
        <v>29</v>
      </c>
      <c r="N9" s="12">
        <v>29</v>
      </c>
      <c r="O9" s="50">
        <f t="shared" si="0"/>
        <v>255.20000000000002</v>
      </c>
      <c r="P9" s="8"/>
      <c r="Q9" s="1"/>
      <c r="R9" s="1"/>
      <c r="S9" s="1"/>
      <c r="T9" s="1"/>
    </row>
    <row r="10" spans="1:20" s="5" customFormat="1" ht="48" x14ac:dyDescent="0.2">
      <c r="A10" s="1"/>
      <c r="B10" s="7" t="s">
        <v>2</v>
      </c>
      <c r="C10" s="7" t="s">
        <v>3</v>
      </c>
      <c r="D10" s="7" t="s">
        <v>4</v>
      </c>
      <c r="E10" s="7" t="s">
        <v>5</v>
      </c>
      <c r="F10" s="7" t="s">
        <v>6</v>
      </c>
      <c r="G10" s="7" t="s">
        <v>7</v>
      </c>
      <c r="H10" s="7" t="s">
        <v>8</v>
      </c>
      <c r="I10" s="1"/>
      <c r="J10" s="1"/>
      <c r="L10" s="12" t="s">
        <v>175</v>
      </c>
      <c r="M10" s="12">
        <v>50</v>
      </c>
      <c r="N10" s="12">
        <v>41</v>
      </c>
      <c r="O10" s="50">
        <f t="shared" si="0"/>
        <v>360.8</v>
      </c>
      <c r="P10" s="8"/>
      <c r="Q10" s="1"/>
      <c r="R10" s="1"/>
      <c r="S10" s="1"/>
      <c r="T10" s="1"/>
    </row>
    <row r="11" spans="1:20" s="1" customFormat="1" x14ac:dyDescent="0.2">
      <c r="B11" s="2" t="s">
        <v>9</v>
      </c>
      <c r="C11" s="2">
        <v>631</v>
      </c>
      <c r="D11" s="3">
        <v>0.15</v>
      </c>
      <c r="E11" s="4">
        <f>C11*D11</f>
        <v>94.649999999999991</v>
      </c>
      <c r="F11" s="3">
        <v>0.15</v>
      </c>
      <c r="G11" s="2">
        <f>F11*C4</f>
        <v>410.82</v>
      </c>
      <c r="H11" s="4">
        <f>E11-G11</f>
        <v>-316.17</v>
      </c>
      <c r="L11" s="12" t="s">
        <v>57</v>
      </c>
      <c r="M11" s="2"/>
      <c r="N11" s="2"/>
      <c r="O11" s="2">
        <f>SUM(O3:O10)</f>
        <v>1047.2</v>
      </c>
      <c r="P11" s="11"/>
    </row>
    <row r="12" spans="1:20" s="1" customFormat="1" ht="16" customHeight="1" x14ac:dyDescent="0.2">
      <c r="B12" s="42" t="s">
        <v>85</v>
      </c>
      <c r="C12" s="2">
        <v>372</v>
      </c>
      <c r="D12" s="3"/>
      <c r="E12" s="4"/>
      <c r="F12" s="3"/>
      <c r="G12" s="2"/>
      <c r="H12" s="4"/>
      <c r="L12" s="51" t="s">
        <v>145</v>
      </c>
      <c r="M12" s="51" t="s">
        <v>111</v>
      </c>
      <c r="N12" s="51" t="s">
        <v>90</v>
      </c>
      <c r="O12" s="50" t="s">
        <v>113</v>
      </c>
      <c r="P12" s="11"/>
    </row>
    <row r="13" spans="1:20" s="1" customFormat="1" x14ac:dyDescent="0.2">
      <c r="B13" s="2" t="s">
        <v>242</v>
      </c>
      <c r="C13" s="2"/>
      <c r="D13" s="3"/>
      <c r="E13" s="4"/>
      <c r="F13" s="3"/>
      <c r="G13" s="2"/>
      <c r="H13" s="4"/>
      <c r="L13" s="12" t="s">
        <v>173</v>
      </c>
      <c r="M13" s="12">
        <v>23</v>
      </c>
      <c r="N13" s="12">
        <v>14</v>
      </c>
      <c r="O13" s="12">
        <f>N13*2.8</f>
        <v>39.199999999999996</v>
      </c>
      <c r="P13" s="11"/>
    </row>
    <row r="14" spans="1:20" s="1" customFormat="1" x14ac:dyDescent="0.2">
      <c r="B14" s="2" t="s">
        <v>10</v>
      </c>
      <c r="C14" s="2">
        <v>81</v>
      </c>
      <c r="D14" s="3">
        <v>3</v>
      </c>
      <c r="E14" s="4">
        <f>C14*D14</f>
        <v>243</v>
      </c>
      <c r="F14" s="3">
        <v>0.5</v>
      </c>
      <c r="G14" s="2">
        <f>C4*F14</f>
        <v>1369.4</v>
      </c>
      <c r="H14" s="4">
        <f>E14-G14</f>
        <v>-1126.4000000000001</v>
      </c>
      <c r="I14" s="8">
        <f>H14*3</f>
        <v>-3379.2000000000003</v>
      </c>
      <c r="J14" s="8" t="s">
        <v>36</v>
      </c>
      <c r="L14" s="11" t="s">
        <v>176</v>
      </c>
      <c r="M14" s="11">
        <v>12</v>
      </c>
      <c r="N14" s="11">
        <v>8</v>
      </c>
      <c r="O14" s="12">
        <f t="shared" ref="O14:O20" si="1">N14*2.8</f>
        <v>22.4</v>
      </c>
      <c r="P14" s="11"/>
    </row>
    <row r="15" spans="1:20" s="1" customFormat="1" x14ac:dyDescent="0.2">
      <c r="L15" s="2"/>
      <c r="M15" s="2"/>
      <c r="N15" s="2"/>
      <c r="O15" s="12">
        <f t="shared" si="1"/>
        <v>0</v>
      </c>
      <c r="P15" s="11"/>
    </row>
    <row r="16" spans="1:20" s="1" customFormat="1" ht="14" customHeight="1" x14ac:dyDescent="0.2">
      <c r="L16" s="2"/>
      <c r="M16" s="2"/>
      <c r="N16" s="2"/>
      <c r="O16" s="12">
        <f t="shared" si="1"/>
        <v>0</v>
      </c>
      <c r="P16" s="11"/>
    </row>
    <row r="17" spans="1:16" s="1" customFormat="1" ht="16" hidden="1" customHeight="1" x14ac:dyDescent="0.2">
      <c r="L17" s="2"/>
      <c r="M17" s="2"/>
      <c r="N17" s="2"/>
      <c r="O17" s="12">
        <f t="shared" si="1"/>
        <v>0</v>
      </c>
      <c r="P17" s="11"/>
    </row>
    <row r="18" spans="1:16" s="1" customFormat="1" x14ac:dyDescent="0.2">
      <c r="A18" s="25"/>
      <c r="B18" s="124" t="s">
        <v>48</v>
      </c>
      <c r="C18" s="125"/>
      <c r="D18" s="125"/>
      <c r="E18" s="125"/>
      <c r="F18" s="125"/>
      <c r="G18" s="125"/>
      <c r="H18" s="125"/>
      <c r="I18" s="126"/>
      <c r="J18" s="25"/>
      <c r="L18" s="2"/>
      <c r="M18" s="2"/>
      <c r="N18" s="2"/>
      <c r="O18" s="12">
        <f>N18*2.8</f>
        <v>0</v>
      </c>
      <c r="P18" s="11"/>
    </row>
    <row r="19" spans="1:16" s="1" customFormat="1" ht="90" customHeight="1" x14ac:dyDescent="0.2">
      <c r="A19" s="25"/>
      <c r="B19" s="26" t="s">
        <v>47</v>
      </c>
      <c r="C19" s="27" t="s">
        <v>52</v>
      </c>
      <c r="D19" s="27" t="s">
        <v>53</v>
      </c>
      <c r="E19" s="27" t="s">
        <v>55</v>
      </c>
      <c r="F19" s="127" t="s">
        <v>46</v>
      </c>
      <c r="G19" s="128"/>
      <c r="H19" s="127" t="s">
        <v>49</v>
      </c>
      <c r="I19" s="128"/>
      <c r="J19" s="25"/>
      <c r="K19" s="1">
        <v>63</v>
      </c>
      <c r="L19" s="2"/>
      <c r="M19" s="2"/>
      <c r="N19" s="2"/>
      <c r="O19" s="12">
        <f>N19*2.8</f>
        <v>0</v>
      </c>
      <c r="P19" s="11"/>
    </row>
    <row r="20" spans="1:16" s="1" customFormat="1" x14ac:dyDescent="0.2">
      <c r="A20" s="25"/>
      <c r="B20" s="28" t="s">
        <v>54</v>
      </c>
      <c r="C20" s="29">
        <v>12</v>
      </c>
      <c r="D20" s="30">
        <v>12</v>
      </c>
      <c r="E20" s="31" t="s">
        <v>56</v>
      </c>
      <c r="F20" s="120">
        <v>118671</v>
      </c>
      <c r="G20" s="121"/>
      <c r="H20" s="122">
        <f>F20/3200</f>
        <v>37.084687500000001</v>
      </c>
      <c r="I20" s="123"/>
      <c r="J20" s="25"/>
      <c r="K20" s="1">
        <v>21</v>
      </c>
      <c r="L20" s="2"/>
      <c r="M20" s="2"/>
      <c r="N20" s="2"/>
      <c r="O20" s="12">
        <f t="shared" si="1"/>
        <v>0</v>
      </c>
      <c r="P20" s="11"/>
    </row>
    <row r="21" spans="1:16" s="1" customFormat="1" x14ac:dyDescent="0.2">
      <c r="A21" s="25"/>
      <c r="B21" s="28" t="s">
        <v>54</v>
      </c>
      <c r="C21" s="29"/>
      <c r="D21" s="30"/>
      <c r="E21" s="31"/>
      <c r="F21" s="120"/>
      <c r="G21" s="121"/>
      <c r="H21" s="122">
        <v>0</v>
      </c>
      <c r="I21" s="123"/>
      <c r="J21" s="25"/>
      <c r="K21" s="1">
        <v>14</v>
      </c>
      <c r="L21" s="12" t="s">
        <v>57</v>
      </c>
      <c r="M21" s="2"/>
      <c r="N21" s="2"/>
      <c r="O21" s="2">
        <f>SUM(O13:O20)</f>
        <v>61.599999999999994</v>
      </c>
      <c r="P21" s="11"/>
    </row>
    <row r="22" spans="1:16" s="1" customFormat="1" x14ac:dyDescent="0.2">
      <c r="A22" s="25"/>
      <c r="B22" s="28" t="s">
        <v>54</v>
      </c>
      <c r="C22" s="29"/>
      <c r="D22" s="30"/>
      <c r="E22" s="31"/>
      <c r="F22" s="120"/>
      <c r="G22" s="121"/>
      <c r="H22" s="122">
        <v>0</v>
      </c>
      <c r="I22" s="123"/>
      <c r="J22" s="25"/>
      <c r="K22" s="1">
        <v>28</v>
      </c>
      <c r="L22" s="2" t="s">
        <v>241</v>
      </c>
      <c r="M22" s="2"/>
      <c r="N22" s="2"/>
      <c r="O22" s="4">
        <f>O21+O11</f>
        <v>1108.8</v>
      </c>
      <c r="P22" s="11"/>
    </row>
    <row r="23" spans="1:16" s="1" customFormat="1" x14ac:dyDescent="0.2">
      <c r="A23" s="25"/>
      <c r="B23" s="32" t="s">
        <v>57</v>
      </c>
      <c r="C23" s="29"/>
      <c r="D23" s="30"/>
      <c r="E23" s="33"/>
      <c r="F23" s="120">
        <f>SUM(F20:G22)</f>
        <v>118671</v>
      </c>
      <c r="G23" s="121"/>
      <c r="H23" s="122">
        <f>F23/3200</f>
        <v>37.084687500000001</v>
      </c>
      <c r="I23" s="123"/>
      <c r="J23" s="25"/>
      <c r="K23" s="1">
        <v>14</v>
      </c>
      <c r="L23" s="11"/>
      <c r="M23" s="11"/>
      <c r="N23" s="11"/>
      <c r="O23" s="11"/>
      <c r="P23" s="11"/>
    </row>
    <row r="24" spans="1:16" s="1" customFormat="1" x14ac:dyDescent="0.2">
      <c r="B24" s="1" t="s">
        <v>60</v>
      </c>
      <c r="K24" s="1">
        <v>38</v>
      </c>
    </row>
    <row r="25" spans="1:16" s="1" customFormat="1" x14ac:dyDescent="0.2">
      <c r="K25" s="1">
        <v>33</v>
      </c>
    </row>
    <row r="26" spans="1:16" s="1" customFormat="1" x14ac:dyDescent="0.2">
      <c r="K26" s="1">
        <v>6</v>
      </c>
    </row>
    <row r="27" spans="1:16" x14ac:dyDescent="0.2">
      <c r="K27" s="1">
        <v>37</v>
      </c>
      <c r="L27" s="1"/>
      <c r="M27" s="1"/>
      <c r="N27" s="1"/>
      <c r="O27" s="1"/>
    </row>
    <row r="28" spans="1:16" x14ac:dyDescent="0.2">
      <c r="K28" s="1">
        <v>38</v>
      </c>
      <c r="L28" s="1"/>
      <c r="M28" s="1"/>
      <c r="N28" s="1"/>
      <c r="O28" s="1"/>
    </row>
    <row r="29" spans="1:16" x14ac:dyDescent="0.2">
      <c r="K29" s="1">
        <v>2</v>
      </c>
      <c r="L29" s="1"/>
      <c r="M29" s="1"/>
      <c r="N29" s="1"/>
      <c r="O29" s="1"/>
    </row>
    <row r="30" spans="1:16" x14ac:dyDescent="0.2">
      <c r="K30" s="1">
        <v>4</v>
      </c>
    </row>
    <row r="31" spans="1:16" x14ac:dyDescent="0.2">
      <c r="K31" s="1">
        <v>34</v>
      </c>
    </row>
    <row r="32" spans="1:16" x14ac:dyDescent="0.2">
      <c r="K32" s="1">
        <v>25</v>
      </c>
    </row>
    <row r="33" spans="11:11" x14ac:dyDescent="0.2">
      <c r="K33" s="1">
        <v>16</v>
      </c>
    </row>
    <row r="34" spans="11:11" x14ac:dyDescent="0.2">
      <c r="K34" s="1">
        <v>36</v>
      </c>
    </row>
    <row r="35" spans="11:11" x14ac:dyDescent="0.2">
      <c r="K35" s="1">
        <v>17</v>
      </c>
    </row>
    <row r="36" spans="11:11" x14ac:dyDescent="0.2">
      <c r="K36" s="1">
        <v>166</v>
      </c>
    </row>
    <row r="37" spans="11:11" x14ac:dyDescent="0.2">
      <c r="K37" s="1">
        <v>53</v>
      </c>
    </row>
    <row r="38" spans="11:11" x14ac:dyDescent="0.2">
      <c r="K38">
        <f>SUM(K19:K37)</f>
        <v>645</v>
      </c>
    </row>
  </sheetData>
  <mergeCells count="15">
    <mergeCell ref="A4:B4"/>
    <mergeCell ref="F4:G4"/>
    <mergeCell ref="B9:H9"/>
    <mergeCell ref="B18:I18"/>
    <mergeCell ref="F19:G19"/>
    <mergeCell ref="H19:I19"/>
    <mergeCell ref="L1:O1"/>
    <mergeCell ref="F23:G23"/>
    <mergeCell ref="H23:I23"/>
    <mergeCell ref="F20:G20"/>
    <mergeCell ref="H20:I20"/>
    <mergeCell ref="F21:G21"/>
    <mergeCell ref="H21:I21"/>
    <mergeCell ref="F22:G22"/>
    <mergeCell ref="H22:I22"/>
  </mergeCells>
  <phoneticPr fontId="2" type="noConversion"/>
  <pageMargins left="0.75" right="0.75" top="0.5" bottom="0.5" header="0.5" footer="0.5"/>
  <pageSetup orientation="landscape"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Layout" zoomScaleNormal="125" workbookViewId="0">
      <selection activeCell="I5" sqref="I5"/>
    </sheetView>
  </sheetViews>
  <sheetFormatPr baseColWidth="10" defaultRowHeight="16" x14ac:dyDescent="0.2"/>
  <cols>
    <col min="2" max="2" width="12.33203125" customWidth="1"/>
    <col min="9" max="9" width="12.33203125" customWidth="1"/>
    <col min="11" max="11" width="18.6640625" customWidth="1"/>
  </cols>
  <sheetData>
    <row r="1" spans="1:19" s="6" customFormat="1" ht="20" customHeight="1" x14ac:dyDescent="0.2">
      <c r="A1" s="6" t="s">
        <v>0</v>
      </c>
      <c r="H1" s="43" t="s">
        <v>110</v>
      </c>
      <c r="K1" s="108" t="s">
        <v>109</v>
      </c>
      <c r="L1" s="108"/>
      <c r="M1" s="108"/>
      <c r="N1" s="108"/>
      <c r="P1" s="1"/>
      <c r="Q1" s="1"/>
      <c r="R1" s="1"/>
      <c r="S1" s="1"/>
    </row>
    <row r="2" spans="1:19" s="6" customFormat="1" ht="20" x14ac:dyDescent="0.2">
      <c r="A2" s="6" t="s">
        <v>1</v>
      </c>
      <c r="E2" s="6" t="s">
        <v>21</v>
      </c>
      <c r="K2" s="51" t="s">
        <v>146</v>
      </c>
      <c r="L2" s="51" t="s">
        <v>111</v>
      </c>
      <c r="M2" s="51" t="s">
        <v>90</v>
      </c>
      <c r="N2" s="50" t="s">
        <v>113</v>
      </c>
      <c r="P2" s="1"/>
      <c r="Q2" s="1"/>
      <c r="R2" s="1"/>
      <c r="S2" s="1"/>
    </row>
    <row r="3" spans="1:19" s="6" customFormat="1" ht="20" x14ac:dyDescent="0.2">
      <c r="A3" s="1"/>
      <c r="B3" s="1"/>
      <c r="C3" s="1"/>
      <c r="D3" s="1"/>
      <c r="E3" s="1"/>
      <c r="F3" s="1"/>
      <c r="G3" s="1"/>
      <c r="H3" s="1"/>
      <c r="I3" s="1"/>
      <c r="J3" s="1"/>
      <c r="K3" s="45" t="s">
        <v>177</v>
      </c>
      <c r="L3" s="45">
        <v>12</v>
      </c>
      <c r="M3" s="44">
        <v>1</v>
      </c>
      <c r="N3" s="50">
        <f>M3*8.8</f>
        <v>8.8000000000000007</v>
      </c>
      <c r="P3" s="1"/>
      <c r="Q3" s="1"/>
      <c r="R3" s="1"/>
      <c r="S3" s="1"/>
    </row>
    <row r="4" spans="1:19" s="1" customFormat="1" x14ac:dyDescent="0.2">
      <c r="A4" s="99" t="s">
        <v>245</v>
      </c>
      <c r="B4" s="99"/>
      <c r="C4" s="4">
        <f>B5+B6+E5+E7</f>
        <v>868.8</v>
      </c>
      <c r="F4" s="99" t="s">
        <v>244</v>
      </c>
      <c r="G4" s="99"/>
      <c r="H4" s="72">
        <f>C4*0.06</f>
        <v>52.127999999999993</v>
      </c>
      <c r="K4" s="2"/>
      <c r="L4" s="2"/>
      <c r="M4" s="2"/>
      <c r="N4" s="50">
        <f t="shared" ref="N4:N10" si="0">M4*8.8</f>
        <v>0</v>
      </c>
    </row>
    <row r="5" spans="1:19" s="1" customFormat="1" x14ac:dyDescent="0.2">
      <c r="A5" s="5"/>
      <c r="B5" s="5">
        <v>669</v>
      </c>
      <c r="C5" s="5" t="s">
        <v>239</v>
      </c>
      <c r="D5" s="5"/>
      <c r="E5" s="60">
        <f>N22</f>
        <v>8.8000000000000007</v>
      </c>
      <c r="F5" s="5" t="s">
        <v>240</v>
      </c>
      <c r="G5" s="5"/>
      <c r="H5" s="5"/>
      <c r="I5" s="5"/>
      <c r="J5" s="5"/>
      <c r="K5" s="2"/>
      <c r="L5" s="2"/>
      <c r="M5" s="2"/>
      <c r="N5" s="50">
        <f t="shared" si="0"/>
        <v>0</v>
      </c>
    </row>
    <row r="6" spans="1:19" s="1" customFormat="1" ht="16" customHeight="1" x14ac:dyDescent="0.2">
      <c r="A6" s="5"/>
      <c r="B6" s="5">
        <v>29</v>
      </c>
      <c r="C6" s="5" t="s">
        <v>15</v>
      </c>
      <c r="D6" s="5"/>
      <c r="E6" s="5"/>
      <c r="F6" s="5"/>
      <c r="G6" s="5"/>
      <c r="H6" s="5"/>
      <c r="I6" s="5"/>
      <c r="J6" s="5"/>
      <c r="K6" s="2"/>
      <c r="L6" s="2"/>
      <c r="M6" s="2"/>
      <c r="N6" s="50">
        <f>M6*8.8</f>
        <v>0</v>
      </c>
    </row>
    <row r="7" spans="1:19" s="5" customFormat="1" x14ac:dyDescent="0.2">
      <c r="B7" s="5">
        <v>54</v>
      </c>
      <c r="C7" s="17" t="s">
        <v>246</v>
      </c>
      <c r="E7" s="5">
        <f>B7*3</f>
        <v>162</v>
      </c>
      <c r="F7" s="5" t="s">
        <v>40</v>
      </c>
      <c r="K7" s="44"/>
      <c r="L7" s="44"/>
      <c r="M7" s="44"/>
      <c r="N7" s="50">
        <f t="shared" si="0"/>
        <v>0</v>
      </c>
      <c r="P7" s="1"/>
      <c r="Q7" s="1"/>
      <c r="R7" s="1"/>
      <c r="S7" s="1"/>
    </row>
    <row r="8" spans="1:19" s="5" customFormat="1" x14ac:dyDescent="0.2">
      <c r="K8" s="44"/>
      <c r="L8" s="44"/>
      <c r="M8" s="44"/>
      <c r="N8" s="50">
        <f t="shared" si="0"/>
        <v>0</v>
      </c>
      <c r="P8" s="1"/>
      <c r="Q8" s="1"/>
      <c r="R8" s="1"/>
      <c r="S8" s="1"/>
    </row>
    <row r="9" spans="1:19" s="5" customFormat="1" ht="18" x14ac:dyDescent="0.2">
      <c r="A9" s="1"/>
      <c r="B9" s="100" t="s">
        <v>16</v>
      </c>
      <c r="C9" s="101"/>
      <c r="D9" s="101"/>
      <c r="E9" s="101"/>
      <c r="F9" s="101"/>
      <c r="G9" s="101"/>
      <c r="H9" s="102"/>
      <c r="I9" s="1"/>
      <c r="J9" s="1"/>
      <c r="K9" s="44"/>
      <c r="L9" s="44"/>
      <c r="M9" s="44"/>
      <c r="N9" s="50">
        <f t="shared" si="0"/>
        <v>0</v>
      </c>
      <c r="P9" s="1"/>
      <c r="Q9" s="1"/>
      <c r="R9" s="1"/>
      <c r="S9" s="1"/>
    </row>
    <row r="10" spans="1:19" s="5" customFormat="1" ht="48" x14ac:dyDescent="0.2">
      <c r="A10" s="1"/>
      <c r="B10" s="7" t="s">
        <v>2</v>
      </c>
      <c r="C10" s="7" t="s">
        <v>3</v>
      </c>
      <c r="D10" s="7" t="s">
        <v>4</v>
      </c>
      <c r="E10" s="7" t="s">
        <v>5</v>
      </c>
      <c r="F10" s="7" t="s">
        <v>6</v>
      </c>
      <c r="G10" s="7" t="s">
        <v>7</v>
      </c>
      <c r="H10" s="7" t="s">
        <v>8</v>
      </c>
      <c r="I10" s="1"/>
      <c r="J10" s="1"/>
      <c r="K10" s="44"/>
      <c r="L10" s="44"/>
      <c r="M10" s="44"/>
      <c r="N10" s="50">
        <f t="shared" si="0"/>
        <v>0</v>
      </c>
      <c r="P10" s="1"/>
      <c r="Q10" s="1"/>
      <c r="R10" s="1"/>
      <c r="S10" s="1"/>
    </row>
    <row r="11" spans="1:19" s="1" customFormat="1" x14ac:dyDescent="0.2">
      <c r="B11" s="2" t="s">
        <v>9</v>
      </c>
      <c r="C11" s="2">
        <v>359</v>
      </c>
      <c r="D11" s="3">
        <v>0.15</v>
      </c>
      <c r="E11" s="4">
        <f>C11*D11</f>
        <v>53.85</v>
      </c>
      <c r="F11" s="3">
        <v>0.15</v>
      </c>
      <c r="G11" s="2">
        <f>F11*C4</f>
        <v>130.32</v>
      </c>
      <c r="H11" s="4">
        <f>E11-G11</f>
        <v>-76.47</v>
      </c>
      <c r="I11" s="129" t="s">
        <v>22</v>
      </c>
      <c r="J11" s="130"/>
      <c r="K11" s="12" t="s">
        <v>57</v>
      </c>
      <c r="L11" s="2"/>
      <c r="M11" s="2"/>
      <c r="N11" s="2">
        <f>SUM(N3:N10)</f>
        <v>8.8000000000000007</v>
      </c>
    </row>
    <row r="12" spans="1:19" s="1" customFormat="1" ht="16" customHeight="1" x14ac:dyDescent="0.2">
      <c r="B12" s="42" t="s">
        <v>85</v>
      </c>
      <c r="C12" s="2">
        <v>245</v>
      </c>
      <c r="D12" s="3"/>
      <c r="E12" s="4"/>
      <c r="F12" s="3"/>
      <c r="G12" s="2"/>
      <c r="H12" s="4"/>
      <c r="I12" s="1" t="s">
        <v>249</v>
      </c>
      <c r="K12" s="51" t="s">
        <v>145</v>
      </c>
      <c r="L12" s="51" t="s">
        <v>111</v>
      </c>
      <c r="M12" s="51" t="s">
        <v>90</v>
      </c>
      <c r="N12" s="50" t="s">
        <v>113</v>
      </c>
    </row>
    <row r="13" spans="1:19" s="1" customFormat="1" ht="16" customHeight="1" x14ac:dyDescent="0.2">
      <c r="B13" s="2" t="s">
        <v>242</v>
      </c>
      <c r="C13" s="2"/>
      <c r="D13" s="3"/>
      <c r="E13" s="4"/>
      <c r="F13" s="3"/>
      <c r="G13" s="2"/>
      <c r="H13" s="4"/>
      <c r="K13" s="2"/>
      <c r="L13" s="2"/>
      <c r="M13" s="2"/>
      <c r="N13" s="12">
        <f>M13*2.8</f>
        <v>0</v>
      </c>
    </row>
    <row r="14" spans="1:19" s="1" customFormat="1" x14ac:dyDescent="0.2">
      <c r="B14" s="2" t="s">
        <v>10</v>
      </c>
      <c r="C14" s="2">
        <v>68</v>
      </c>
      <c r="D14" s="3">
        <v>3</v>
      </c>
      <c r="E14" s="4">
        <f>C14*D14</f>
        <v>204</v>
      </c>
      <c r="F14" s="3">
        <v>0.5</v>
      </c>
      <c r="G14" s="2">
        <f>C4*F14</f>
        <v>434.4</v>
      </c>
      <c r="H14" s="4">
        <f>E14-G14</f>
        <v>-230.39999999999998</v>
      </c>
      <c r="I14" s="8">
        <f>H14*3</f>
        <v>-691.19999999999993</v>
      </c>
      <c r="J14" s="8" t="s">
        <v>36</v>
      </c>
      <c r="K14" s="2"/>
      <c r="L14" s="2"/>
      <c r="M14" s="2"/>
      <c r="N14" s="12">
        <f t="shared" ref="N14:N20" si="1">M14*2.8</f>
        <v>0</v>
      </c>
    </row>
    <row r="15" spans="1:19" s="1" customFormat="1" x14ac:dyDescent="0.2">
      <c r="K15" s="2"/>
      <c r="L15" s="2"/>
      <c r="M15" s="2"/>
      <c r="N15" s="12">
        <f t="shared" si="1"/>
        <v>0</v>
      </c>
    </row>
    <row r="16" spans="1:19" s="1" customFormat="1" ht="10" customHeight="1" x14ac:dyDescent="0.2">
      <c r="K16" s="2"/>
      <c r="L16" s="2"/>
      <c r="M16" s="2"/>
      <c r="N16" s="12">
        <f t="shared" si="1"/>
        <v>0</v>
      </c>
    </row>
    <row r="17" spans="2:14" s="1" customFormat="1" hidden="1" x14ac:dyDescent="0.2">
      <c r="K17" s="2"/>
      <c r="L17" s="2"/>
      <c r="M17" s="2"/>
      <c r="N17" s="12">
        <f t="shared" si="1"/>
        <v>0</v>
      </c>
    </row>
    <row r="18" spans="2:14" s="1" customFormat="1" x14ac:dyDescent="0.2">
      <c r="B18" s="111" t="s">
        <v>48</v>
      </c>
      <c r="C18" s="112"/>
      <c r="D18" s="112"/>
      <c r="E18" s="112"/>
      <c r="F18" s="112"/>
      <c r="G18" s="112"/>
      <c r="H18" s="112"/>
      <c r="I18" s="113"/>
      <c r="K18" s="2"/>
      <c r="L18" s="2"/>
      <c r="M18" s="2"/>
      <c r="N18" s="12">
        <f>M18*2.8</f>
        <v>0</v>
      </c>
    </row>
    <row r="19" spans="2:14" s="1" customFormat="1" ht="62" customHeight="1" x14ac:dyDescent="0.2">
      <c r="B19" s="15" t="s">
        <v>47</v>
      </c>
      <c r="C19" s="15" t="s">
        <v>52</v>
      </c>
      <c r="D19" s="15" t="s">
        <v>53</v>
      </c>
      <c r="E19" s="15" t="s">
        <v>55</v>
      </c>
      <c r="F19" s="114" t="s">
        <v>46</v>
      </c>
      <c r="G19" s="114"/>
      <c r="H19" s="114" t="s">
        <v>49</v>
      </c>
      <c r="I19" s="114"/>
      <c r="K19" s="2"/>
      <c r="L19" s="2"/>
      <c r="M19" s="2"/>
      <c r="N19" s="12">
        <f>M19*2.8</f>
        <v>0</v>
      </c>
    </row>
    <row r="20" spans="2:14" s="1" customFormat="1" x14ac:dyDescent="0.2">
      <c r="B20" s="2" t="s">
        <v>54</v>
      </c>
      <c r="C20" s="2"/>
      <c r="D20" s="23"/>
      <c r="E20" s="24"/>
      <c r="F20" s="109"/>
      <c r="G20" s="110"/>
      <c r="H20" s="104">
        <f>F20/3200</f>
        <v>0</v>
      </c>
      <c r="I20" s="105"/>
      <c r="K20" s="2"/>
      <c r="L20" s="2"/>
      <c r="M20" s="2"/>
      <c r="N20" s="12">
        <f t="shared" si="1"/>
        <v>0</v>
      </c>
    </row>
    <row r="21" spans="2:14" s="1" customFormat="1" x14ac:dyDescent="0.2">
      <c r="B21" s="2" t="s">
        <v>61</v>
      </c>
      <c r="C21" s="2">
        <v>10</v>
      </c>
      <c r="D21" s="23">
        <v>10</v>
      </c>
      <c r="E21" s="24" t="s">
        <v>56</v>
      </c>
      <c r="F21" s="109">
        <v>292261</v>
      </c>
      <c r="G21" s="110"/>
      <c r="H21" s="104">
        <f>F21/3200</f>
        <v>91.331562500000004</v>
      </c>
      <c r="I21" s="105"/>
      <c r="K21" s="12" t="s">
        <v>57</v>
      </c>
      <c r="L21" s="2"/>
      <c r="M21" s="2"/>
      <c r="N21" s="2">
        <f>SUM(N13:N20)</f>
        <v>0</v>
      </c>
    </row>
    <row r="22" spans="2:14" s="1" customFormat="1" x14ac:dyDescent="0.2">
      <c r="B22" s="2" t="s">
        <v>54</v>
      </c>
      <c r="C22" s="2"/>
      <c r="D22" s="23"/>
      <c r="E22" s="24"/>
      <c r="F22" s="109"/>
      <c r="G22" s="110"/>
      <c r="H22" s="104">
        <f>F22/3200</f>
        <v>0</v>
      </c>
      <c r="I22" s="105"/>
      <c r="K22" s="2" t="s">
        <v>241</v>
      </c>
      <c r="L22" s="2"/>
      <c r="M22" s="2"/>
      <c r="N22" s="4">
        <f>N21+N11</f>
        <v>8.8000000000000007</v>
      </c>
    </row>
    <row r="23" spans="2:14" s="1" customFormat="1" x14ac:dyDescent="0.2">
      <c r="B23" s="22" t="s">
        <v>57</v>
      </c>
      <c r="C23" s="2"/>
      <c r="D23" s="23"/>
      <c r="E23" s="23"/>
      <c r="F23" s="106">
        <f>SUM(F20:G22)</f>
        <v>292261</v>
      </c>
      <c r="G23" s="107"/>
      <c r="H23" s="104">
        <f>F23/3200</f>
        <v>91.331562500000004</v>
      </c>
      <c r="I23" s="105"/>
      <c r="K23"/>
      <c r="L23"/>
      <c r="M23"/>
      <c r="N23"/>
    </row>
    <row r="24" spans="2:14" s="1" customFormat="1" x14ac:dyDescent="0.2">
      <c r="B24" s="1" t="s">
        <v>62</v>
      </c>
      <c r="K24"/>
      <c r="L24"/>
      <c r="M24"/>
      <c r="N24"/>
    </row>
    <row r="25" spans="2:14" s="1" customFormat="1" x14ac:dyDescent="0.2">
      <c r="K25"/>
      <c r="L25"/>
      <c r="M25"/>
      <c r="N25"/>
    </row>
    <row r="26" spans="2:14" s="1" customFormat="1" x14ac:dyDescent="0.2">
      <c r="B26" s="1" t="s">
        <v>250</v>
      </c>
      <c r="K26"/>
      <c r="L26"/>
      <c r="M26"/>
      <c r="N26"/>
    </row>
  </sheetData>
  <mergeCells count="16">
    <mergeCell ref="A4:B4"/>
    <mergeCell ref="F4:G4"/>
    <mergeCell ref="B9:H9"/>
    <mergeCell ref="B18:I18"/>
    <mergeCell ref="F19:G19"/>
    <mergeCell ref="H19:I19"/>
    <mergeCell ref="I11:J11"/>
    <mergeCell ref="K1:N1"/>
    <mergeCell ref="F23:G23"/>
    <mergeCell ref="H23:I23"/>
    <mergeCell ref="F20:G20"/>
    <mergeCell ref="H20:I20"/>
    <mergeCell ref="F21:G21"/>
    <mergeCell ref="H21:I21"/>
    <mergeCell ref="F22:G22"/>
    <mergeCell ref="H22:I22"/>
  </mergeCells>
  <phoneticPr fontId="2" type="noConversion"/>
  <pageMargins left="0.75" right="0.75" top="0.5" bottom="1" header="0.5" footer="0.5"/>
  <pageSetup orientation="landscape" horizontalDpi="4294967292" verticalDpi="429496729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Layout" zoomScaleNormal="125" workbookViewId="0">
      <selection activeCell="H4" sqref="H4"/>
    </sheetView>
  </sheetViews>
  <sheetFormatPr baseColWidth="10" defaultRowHeight="16" x14ac:dyDescent="0.2"/>
  <cols>
    <col min="2" max="2" width="12.33203125" customWidth="1"/>
    <col min="9" max="9" width="14.6640625" customWidth="1"/>
    <col min="11" max="11" width="21.6640625" customWidth="1"/>
  </cols>
  <sheetData>
    <row r="1" spans="1:19" s="6" customFormat="1" ht="20" customHeight="1" x14ac:dyDescent="0.2">
      <c r="A1" s="6" t="s">
        <v>0</v>
      </c>
      <c r="H1" s="43" t="s">
        <v>110</v>
      </c>
      <c r="K1" s="108" t="s">
        <v>109</v>
      </c>
      <c r="L1" s="108"/>
      <c r="M1" s="108"/>
      <c r="N1" s="108"/>
      <c r="P1" s="1"/>
      <c r="Q1" s="1"/>
      <c r="R1" s="1"/>
      <c r="S1" s="1"/>
    </row>
    <row r="2" spans="1:19" s="6" customFormat="1" ht="20" x14ac:dyDescent="0.2">
      <c r="A2" s="6" t="s">
        <v>1</v>
      </c>
      <c r="E2" s="6" t="s">
        <v>23</v>
      </c>
      <c r="K2" s="51" t="s">
        <v>146</v>
      </c>
      <c r="L2" s="51" t="s">
        <v>111</v>
      </c>
      <c r="M2" s="51" t="s">
        <v>90</v>
      </c>
      <c r="N2" s="50" t="s">
        <v>113</v>
      </c>
      <c r="P2" s="1"/>
      <c r="Q2" s="1"/>
      <c r="R2" s="1"/>
      <c r="S2" s="1"/>
    </row>
    <row r="3" spans="1:19" s="6" customFormat="1" ht="20" x14ac:dyDescent="0.2">
      <c r="A3" s="1"/>
      <c r="B3" s="1"/>
      <c r="C3" s="1"/>
      <c r="D3" s="1"/>
      <c r="E3" s="1"/>
      <c r="F3" s="1"/>
      <c r="G3" s="1"/>
      <c r="H3" s="1"/>
      <c r="I3" s="1"/>
      <c r="J3" s="1"/>
      <c r="K3" s="45" t="s">
        <v>178</v>
      </c>
      <c r="L3" s="45">
        <v>5</v>
      </c>
      <c r="M3" s="44">
        <v>2</v>
      </c>
      <c r="N3" s="50">
        <f>M3*8.8</f>
        <v>17.600000000000001</v>
      </c>
      <c r="P3" s="1"/>
      <c r="Q3" s="1"/>
      <c r="R3" s="1"/>
      <c r="S3" s="1"/>
    </row>
    <row r="4" spans="1:19" s="1" customFormat="1" x14ac:dyDescent="0.2">
      <c r="A4" s="99" t="s">
        <v>245</v>
      </c>
      <c r="B4" s="99"/>
      <c r="C4" s="4">
        <f>B5+B6+E5+E7</f>
        <v>303.60000000000002</v>
      </c>
      <c r="F4" s="99" t="s">
        <v>244</v>
      </c>
      <c r="G4" s="99"/>
      <c r="H4" s="72">
        <f>C4*0.06</f>
        <v>18.216000000000001</v>
      </c>
      <c r="K4" s="2"/>
      <c r="L4" s="2"/>
      <c r="M4" s="2"/>
      <c r="N4" s="50">
        <f t="shared" ref="N4:N10" si="0">M4*8.8</f>
        <v>0</v>
      </c>
    </row>
    <row r="5" spans="1:19" s="1" customFormat="1" x14ac:dyDescent="0.2">
      <c r="A5" s="5"/>
      <c r="B5" s="5">
        <v>246</v>
      </c>
      <c r="C5" s="5" t="s">
        <v>239</v>
      </c>
      <c r="D5" s="5"/>
      <c r="E5" s="60">
        <f>N22</f>
        <v>45.6</v>
      </c>
      <c r="F5" s="5" t="s">
        <v>240</v>
      </c>
      <c r="G5" s="5"/>
      <c r="H5" s="5"/>
      <c r="I5" s="5"/>
      <c r="J5" s="5"/>
      <c r="K5" s="2"/>
      <c r="L5" s="2"/>
      <c r="M5" s="2"/>
      <c r="N5" s="50">
        <f t="shared" si="0"/>
        <v>0</v>
      </c>
    </row>
    <row r="6" spans="1:19" s="1" customFormat="1" ht="14" customHeight="1" x14ac:dyDescent="0.2">
      <c r="A6" s="5"/>
      <c r="B6" s="5">
        <v>0</v>
      </c>
      <c r="C6" s="5" t="s">
        <v>15</v>
      </c>
      <c r="D6" s="5"/>
      <c r="E6" s="5"/>
      <c r="F6" s="5"/>
      <c r="G6" s="5"/>
      <c r="H6" s="5"/>
      <c r="I6" s="5"/>
      <c r="J6" s="5"/>
      <c r="K6" s="2"/>
      <c r="L6" s="2"/>
      <c r="M6" s="2"/>
      <c r="N6" s="50">
        <f>M6*8.8</f>
        <v>0</v>
      </c>
    </row>
    <row r="7" spans="1:19" s="5" customFormat="1" x14ac:dyDescent="0.2">
      <c r="A7" s="17"/>
      <c r="B7" s="17">
        <v>4</v>
      </c>
      <c r="C7" s="17" t="s">
        <v>246</v>
      </c>
      <c r="D7" s="17"/>
      <c r="E7" s="17">
        <f>B7*3</f>
        <v>12</v>
      </c>
      <c r="F7" s="17" t="s">
        <v>41</v>
      </c>
      <c r="G7" s="17"/>
      <c r="H7" s="17"/>
      <c r="I7" s="17"/>
      <c r="J7" s="17"/>
      <c r="K7" s="44"/>
      <c r="L7" s="44"/>
      <c r="M7" s="44"/>
      <c r="N7" s="50">
        <f t="shared" si="0"/>
        <v>0</v>
      </c>
      <c r="P7" s="1"/>
      <c r="Q7" s="1"/>
      <c r="R7" s="1"/>
      <c r="S7" s="1"/>
    </row>
    <row r="8" spans="1:19" s="5" customFormat="1" x14ac:dyDescent="0.2">
      <c r="K8" s="44"/>
      <c r="L8" s="44"/>
      <c r="M8" s="44"/>
      <c r="N8" s="50">
        <f t="shared" si="0"/>
        <v>0</v>
      </c>
      <c r="P8" s="1"/>
      <c r="Q8" s="1"/>
      <c r="R8" s="1"/>
      <c r="S8" s="1"/>
    </row>
    <row r="9" spans="1:19" s="5" customFormat="1" ht="18" x14ac:dyDescent="0.2">
      <c r="A9" s="1"/>
      <c r="B9" s="100" t="s">
        <v>16</v>
      </c>
      <c r="C9" s="101"/>
      <c r="D9" s="101"/>
      <c r="E9" s="101"/>
      <c r="F9" s="101"/>
      <c r="G9" s="101"/>
      <c r="H9" s="102"/>
      <c r="I9" s="1"/>
      <c r="J9" s="1"/>
      <c r="K9" s="44"/>
      <c r="L9" s="44"/>
      <c r="M9" s="44"/>
      <c r="N9" s="50">
        <f t="shared" si="0"/>
        <v>0</v>
      </c>
      <c r="P9" s="1"/>
      <c r="Q9" s="1"/>
      <c r="R9" s="1"/>
      <c r="S9" s="1"/>
    </row>
    <row r="10" spans="1:19" s="5" customFormat="1" ht="48" x14ac:dyDescent="0.2">
      <c r="A10" s="1"/>
      <c r="B10" s="7" t="s">
        <v>2</v>
      </c>
      <c r="C10" s="7" t="s">
        <v>3</v>
      </c>
      <c r="D10" s="7" t="s">
        <v>4</v>
      </c>
      <c r="E10" s="7" t="s">
        <v>5</v>
      </c>
      <c r="F10" s="7" t="s">
        <v>6</v>
      </c>
      <c r="G10" s="7" t="s">
        <v>7</v>
      </c>
      <c r="H10" s="7" t="s">
        <v>8</v>
      </c>
      <c r="I10" s="1"/>
      <c r="J10" s="1"/>
      <c r="K10" s="44"/>
      <c r="L10" s="44"/>
      <c r="M10" s="44"/>
      <c r="N10" s="50">
        <f t="shared" si="0"/>
        <v>0</v>
      </c>
      <c r="P10" s="1"/>
      <c r="Q10" s="1"/>
      <c r="R10" s="1"/>
      <c r="S10" s="1"/>
    </row>
    <row r="11" spans="1:19" s="1" customFormat="1" x14ac:dyDescent="0.2">
      <c r="B11" s="2" t="s">
        <v>9</v>
      </c>
      <c r="C11" s="2">
        <v>0</v>
      </c>
      <c r="D11" s="3">
        <v>0.15</v>
      </c>
      <c r="E11" s="4">
        <f>C11*D11</f>
        <v>0</v>
      </c>
      <c r="F11" s="3">
        <v>0.15</v>
      </c>
      <c r="G11" s="2">
        <f>F11*C4</f>
        <v>45.54</v>
      </c>
      <c r="H11" s="4">
        <f>E11-G11</f>
        <v>-45.54</v>
      </c>
      <c r="K11" s="12" t="s">
        <v>57</v>
      </c>
      <c r="L11" s="2"/>
      <c r="M11" s="2"/>
      <c r="N11" s="2">
        <f>SUM(N3:N10)</f>
        <v>17.600000000000001</v>
      </c>
    </row>
    <row r="12" spans="1:19" s="1" customFormat="1" ht="17" customHeight="1" x14ac:dyDescent="0.2">
      <c r="B12" s="42" t="s">
        <v>85</v>
      </c>
      <c r="C12" s="2"/>
      <c r="D12" s="3"/>
      <c r="E12" s="4"/>
      <c r="F12" s="3"/>
      <c r="G12" s="2"/>
      <c r="H12" s="4"/>
      <c r="I12" s="1" t="s">
        <v>249</v>
      </c>
      <c r="K12" s="51" t="s">
        <v>145</v>
      </c>
      <c r="L12" s="51" t="s">
        <v>111</v>
      </c>
      <c r="M12" s="51" t="s">
        <v>90</v>
      </c>
      <c r="N12" s="50" t="s">
        <v>113</v>
      </c>
    </row>
    <row r="13" spans="1:19" s="1" customFormat="1" x14ac:dyDescent="0.2">
      <c r="B13" s="2" t="s">
        <v>242</v>
      </c>
      <c r="C13" s="2"/>
      <c r="D13" s="3"/>
      <c r="E13" s="4"/>
      <c r="F13" s="3"/>
      <c r="G13" s="2"/>
      <c r="H13" s="4"/>
      <c r="K13" s="45" t="s">
        <v>179</v>
      </c>
      <c r="L13" s="45">
        <v>10</v>
      </c>
      <c r="M13" s="44">
        <v>10</v>
      </c>
      <c r="N13" s="12">
        <f>M13*2.8</f>
        <v>28</v>
      </c>
    </row>
    <row r="14" spans="1:19" s="1" customFormat="1" x14ac:dyDescent="0.2">
      <c r="B14" s="2" t="s">
        <v>10</v>
      </c>
      <c r="C14" s="2">
        <v>23</v>
      </c>
      <c r="D14" s="3">
        <v>3</v>
      </c>
      <c r="E14" s="4">
        <f>C14*D14</f>
        <v>69</v>
      </c>
      <c r="F14" s="3">
        <v>0.5</v>
      </c>
      <c r="G14" s="2">
        <f>C4*F14</f>
        <v>151.80000000000001</v>
      </c>
      <c r="H14" s="4">
        <f>E14-G14</f>
        <v>-82.800000000000011</v>
      </c>
      <c r="I14" s="9">
        <f>3*H14</f>
        <v>-248.40000000000003</v>
      </c>
      <c r="J14" s="9" t="s">
        <v>36</v>
      </c>
      <c r="K14" s="2"/>
      <c r="L14" s="2"/>
      <c r="M14" s="2"/>
      <c r="N14" s="12">
        <f t="shared" ref="N14:N20" si="1">M14*2.8</f>
        <v>0</v>
      </c>
    </row>
    <row r="15" spans="1:19" s="1" customFormat="1" x14ac:dyDescent="0.2">
      <c r="K15" s="2"/>
      <c r="L15" s="2"/>
      <c r="M15" s="2"/>
      <c r="N15" s="12">
        <f t="shared" si="1"/>
        <v>0</v>
      </c>
    </row>
    <row r="16" spans="1:19" s="1" customFormat="1" ht="14" customHeight="1" x14ac:dyDescent="0.2">
      <c r="K16" s="2"/>
      <c r="L16" s="2"/>
      <c r="M16" s="2"/>
      <c r="N16" s="12">
        <f t="shared" si="1"/>
        <v>0</v>
      </c>
    </row>
    <row r="17" spans="1:14" s="1" customFormat="1" hidden="1" x14ac:dyDescent="0.2">
      <c r="K17" s="2"/>
      <c r="L17" s="2"/>
      <c r="M17" s="2"/>
      <c r="N17" s="12">
        <f t="shared" si="1"/>
        <v>0</v>
      </c>
    </row>
    <row r="18" spans="1:14" s="1" customFormat="1" x14ac:dyDescent="0.2">
      <c r="A18" s="25"/>
      <c r="B18" s="124" t="s">
        <v>48</v>
      </c>
      <c r="C18" s="125"/>
      <c r="D18" s="125"/>
      <c r="E18" s="125"/>
      <c r="F18" s="125"/>
      <c r="G18" s="125"/>
      <c r="H18" s="125"/>
      <c r="I18" s="126"/>
      <c r="J18" s="25"/>
      <c r="K18" s="2"/>
      <c r="L18" s="2"/>
      <c r="M18" s="2"/>
      <c r="N18" s="12">
        <f>M18*2.8</f>
        <v>0</v>
      </c>
    </row>
    <row r="19" spans="1:14" s="1" customFormat="1" ht="90" customHeight="1" x14ac:dyDescent="0.2">
      <c r="A19" s="25"/>
      <c r="B19" s="26" t="s">
        <v>47</v>
      </c>
      <c r="C19" s="27" t="s">
        <v>52</v>
      </c>
      <c r="D19" s="27" t="s">
        <v>53</v>
      </c>
      <c r="E19" s="27" t="s">
        <v>55</v>
      </c>
      <c r="F19" s="127" t="s">
        <v>46</v>
      </c>
      <c r="G19" s="128"/>
      <c r="H19" s="127" t="s">
        <v>49</v>
      </c>
      <c r="I19" s="128"/>
      <c r="J19" s="25"/>
      <c r="K19" s="2"/>
      <c r="L19" s="2"/>
      <c r="M19" s="2"/>
      <c r="N19" s="12">
        <f>M19*2.8</f>
        <v>0</v>
      </c>
    </row>
    <row r="20" spans="1:14" s="1" customFormat="1" x14ac:dyDescent="0.2">
      <c r="A20" s="25"/>
      <c r="B20" s="28" t="s">
        <v>54</v>
      </c>
      <c r="C20" s="29"/>
      <c r="D20" s="30"/>
      <c r="E20" s="31"/>
      <c r="F20" s="120"/>
      <c r="G20" s="121"/>
      <c r="H20" s="122">
        <v>0</v>
      </c>
      <c r="I20" s="123"/>
      <c r="J20" s="25"/>
      <c r="K20" s="2"/>
      <c r="L20" s="2"/>
      <c r="M20" s="2"/>
      <c r="N20" s="12">
        <f t="shared" si="1"/>
        <v>0</v>
      </c>
    </row>
    <row r="21" spans="1:14" s="1" customFormat="1" x14ac:dyDescent="0.2">
      <c r="A21" s="25"/>
      <c r="B21" s="28" t="s">
        <v>54</v>
      </c>
      <c r="C21" s="29"/>
      <c r="D21" s="30"/>
      <c r="E21" s="31"/>
      <c r="F21" s="120"/>
      <c r="G21" s="121"/>
      <c r="H21" s="122">
        <v>0</v>
      </c>
      <c r="I21" s="123"/>
      <c r="J21" s="25"/>
      <c r="K21" s="12" t="s">
        <v>57</v>
      </c>
      <c r="L21" s="2"/>
      <c r="M21" s="2"/>
      <c r="N21" s="2">
        <f>SUM(N13:N20)</f>
        <v>28</v>
      </c>
    </row>
    <row r="22" spans="1:14" s="1" customFormat="1" x14ac:dyDescent="0.2">
      <c r="A22" s="25"/>
      <c r="B22" s="28" t="s">
        <v>54</v>
      </c>
      <c r="C22" s="29"/>
      <c r="D22" s="30"/>
      <c r="E22" s="31"/>
      <c r="F22" s="120"/>
      <c r="G22" s="121"/>
      <c r="H22" s="122">
        <v>0</v>
      </c>
      <c r="I22" s="123"/>
      <c r="J22" s="25"/>
      <c r="K22" s="2" t="s">
        <v>241</v>
      </c>
      <c r="L22" s="2"/>
      <c r="M22" s="2"/>
      <c r="N22" s="4">
        <f>N21+N11</f>
        <v>45.6</v>
      </c>
    </row>
    <row r="23" spans="1:14" s="1" customFormat="1" x14ac:dyDescent="0.2">
      <c r="A23" s="25"/>
      <c r="B23" s="32" t="s">
        <v>57</v>
      </c>
      <c r="C23" s="29"/>
      <c r="D23" s="30"/>
      <c r="E23" s="33"/>
      <c r="F23" s="120"/>
      <c r="G23" s="121"/>
      <c r="H23" s="122">
        <v>0</v>
      </c>
      <c r="I23" s="123"/>
      <c r="J23" s="25"/>
    </row>
    <row r="24" spans="1:14" s="1" customFormat="1" x14ac:dyDescent="0.2"/>
    <row r="25" spans="1:14" s="1" customFormat="1" x14ac:dyDescent="0.2">
      <c r="B25" s="1" t="s">
        <v>250</v>
      </c>
    </row>
    <row r="26" spans="1:14" s="1" customFormat="1" x14ac:dyDescent="0.2"/>
  </sheetData>
  <mergeCells count="15">
    <mergeCell ref="A4:B4"/>
    <mergeCell ref="F4:G4"/>
    <mergeCell ref="B9:H9"/>
    <mergeCell ref="B18:I18"/>
    <mergeCell ref="F19:G19"/>
    <mergeCell ref="H19:I19"/>
    <mergeCell ref="K1:N1"/>
    <mergeCell ref="F23:G23"/>
    <mergeCell ref="H23:I23"/>
    <mergeCell ref="F20:G20"/>
    <mergeCell ref="H20:I20"/>
    <mergeCell ref="F21:G21"/>
    <mergeCell ref="H21:I21"/>
    <mergeCell ref="F22:G22"/>
    <mergeCell ref="H22:I22"/>
  </mergeCells>
  <phoneticPr fontId="2" type="noConversion"/>
  <pageMargins left="0.75" right="0.75" top="0.52777777777777779" bottom="0.5" header="0.5" footer="0.5"/>
  <pageSetup orientation="landscape"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21</vt:i4>
      </vt:variant>
    </vt:vector>
  </HeadingPairs>
  <TitlesOfParts>
    <vt:vector size="21" baseType="lpstr">
      <vt:lpstr>CoC-Wide Need Projection</vt:lpstr>
      <vt:lpstr>1</vt:lpstr>
      <vt:lpstr>Sheet1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Notes &amp; Data Sources</vt:lpstr>
      <vt:lpstr>PITHIC Analysis Over 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Mulryan</dc:creator>
  <cp:lastModifiedBy>Erica Mulryan</cp:lastModifiedBy>
  <cp:lastPrinted>2018-01-26T20:55:08Z</cp:lastPrinted>
  <dcterms:created xsi:type="dcterms:W3CDTF">2016-11-01T19:07:01Z</dcterms:created>
  <dcterms:modified xsi:type="dcterms:W3CDTF">2018-06-12T20:00:15Z</dcterms:modified>
</cp:coreProperties>
</file>