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autoCompressPictures="0"/>
  <bookViews>
    <workbookView xWindow="0" yWindow="0" windowWidth="25600" windowHeight="14220" tabRatio="940" activeTab="2"/>
  </bookViews>
  <sheets>
    <sheet name="Project Evaluation Info" sheetId="3" r:id="rId1"/>
    <sheet name="Preliminary Ranking" sheetId="6" state="hidden" r:id="rId2"/>
    <sheet name="FINAL Project Ranking" sheetId="7" r:id="rId3"/>
    <sheet name="PSH - Scoring Detail" sheetId="1" r:id="rId4"/>
    <sheet name="TH - Scoring Detail" sheetId="2" r:id="rId5"/>
    <sheet name="SH - Scoring Detail" sheetId="4" r:id="rId6"/>
    <sheet name="RRH - Scoring Detail" sheetId="5" r:id="rId7"/>
  </sheets>
  <definedNames>
    <definedName name="F" localSheetId="2">#REF!</definedName>
    <definedName name="F">#REF!</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105" i="7" l="1"/>
  <c r="AJ4" i="4"/>
  <c r="AH5" i="5"/>
  <c r="AJ20" i="2"/>
  <c r="Q22" i="2"/>
  <c r="Q62" i="1"/>
  <c r="Q60" i="1"/>
  <c r="Q58"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AC71" i="1"/>
  <c r="AC62" i="1"/>
  <c r="AC61" i="1"/>
  <c r="AC60" i="1"/>
  <c r="AC58" i="1"/>
  <c r="AC42" i="1"/>
  <c r="AC4" i="1"/>
  <c r="AC5" i="1"/>
  <c r="E4" i="4"/>
  <c r="G4" i="4"/>
  <c r="M4" i="4"/>
  <c r="O4" i="4"/>
  <c r="S4" i="4"/>
  <c r="U4" i="4"/>
  <c r="O5" i="5"/>
  <c r="Q9" i="1"/>
  <c r="U5" i="5"/>
  <c r="S5" i="5"/>
  <c r="Y5" i="5"/>
  <c r="AA5" i="5"/>
  <c r="E5" i="5"/>
  <c r="G5" i="5"/>
  <c r="Q5" i="5"/>
  <c r="W5" i="5"/>
  <c r="AC5" i="5"/>
  <c r="W4" i="5"/>
  <c r="Q4" i="5"/>
  <c r="AC4" i="5"/>
  <c r="AH4" i="5"/>
  <c r="G71" i="1"/>
  <c r="E71" i="1"/>
  <c r="O71" i="1"/>
  <c r="S71" i="1"/>
  <c r="W71" i="1"/>
  <c r="Q71" i="1"/>
  <c r="AJ71" i="1"/>
  <c r="U62" i="1"/>
  <c r="S62" i="1"/>
  <c r="M62" i="1"/>
  <c r="G62" i="1"/>
  <c r="E62" i="1"/>
  <c r="W62" i="1"/>
  <c r="AJ62" i="1"/>
  <c r="U60" i="1"/>
  <c r="S60" i="1"/>
  <c r="M60" i="1"/>
  <c r="G60" i="1"/>
  <c r="E60" i="1"/>
  <c r="O60" i="1"/>
  <c r="W60" i="1"/>
  <c r="AJ60" i="1"/>
  <c r="AA58" i="1"/>
  <c r="Y58" i="1"/>
  <c r="W58" i="1"/>
  <c r="E58" i="1"/>
  <c r="AJ58" i="1"/>
  <c r="U42" i="1"/>
  <c r="S42" i="1"/>
  <c r="Q42" i="1"/>
  <c r="M42" i="1"/>
  <c r="G42" i="1"/>
  <c r="E42" i="1"/>
  <c r="W42" i="1"/>
  <c r="AJ42" i="1"/>
  <c r="W26" i="1"/>
  <c r="Q26" i="1"/>
  <c r="AC26" i="1"/>
  <c r="AJ26" i="1"/>
  <c r="AC9" i="1"/>
  <c r="AA9" i="1"/>
  <c r="Y9" i="1"/>
  <c r="W9" i="1"/>
  <c r="AJ9" i="1"/>
  <c r="AC25" i="2"/>
  <c r="AA25" i="2"/>
  <c r="AC24" i="2"/>
  <c r="AA24" i="2"/>
  <c r="AC23" i="2"/>
  <c r="AA23" i="2"/>
  <c r="AC22" i="2"/>
  <c r="AA22" i="2"/>
  <c r="AC21" i="2"/>
  <c r="AA21" i="2"/>
  <c r="AC20" i="2"/>
  <c r="AA20" i="2"/>
  <c r="AC19" i="2"/>
  <c r="AA19" i="2"/>
  <c r="AC18" i="2"/>
  <c r="AA18" i="2"/>
  <c r="AC16" i="2"/>
  <c r="AA16" i="2"/>
  <c r="AC14" i="2"/>
  <c r="AA14" i="2"/>
  <c r="AC12" i="2"/>
  <c r="AA12" i="2"/>
  <c r="AC11" i="2"/>
  <c r="AA11" i="2"/>
  <c r="AC10" i="2"/>
  <c r="AA10" i="2"/>
  <c r="AC9" i="2"/>
  <c r="AA9" i="2"/>
  <c r="AC8" i="2"/>
  <c r="AA8" i="2"/>
  <c r="AC7" i="2"/>
  <c r="AA7" i="2"/>
  <c r="AC6" i="2"/>
  <c r="AA6" i="2"/>
  <c r="AC5" i="2"/>
  <c r="AA5" i="2"/>
  <c r="AA42" i="1"/>
  <c r="Y42" i="1"/>
  <c r="AA62" i="1"/>
  <c r="AA61" i="1"/>
  <c r="AA60" i="1"/>
  <c r="Y62" i="1"/>
  <c r="Y61" i="1"/>
  <c r="Y60" i="1"/>
  <c r="AA71" i="1"/>
  <c r="Y71" i="1"/>
  <c r="AA4" i="4"/>
  <c r="AA10" i="1"/>
  <c r="U4" i="5"/>
  <c r="O4" i="5"/>
  <c r="O4" i="2"/>
  <c r="G4" i="5"/>
  <c r="E4" i="5"/>
  <c r="M9" i="1"/>
  <c r="U8" i="1"/>
  <c r="E8" i="1"/>
  <c r="Q4" i="2"/>
  <c r="E28" i="1"/>
  <c r="G28" i="1"/>
  <c r="U9" i="1"/>
  <c r="S9" i="1"/>
  <c r="E9" i="1"/>
  <c r="U58" i="1"/>
  <c r="S58" i="1"/>
  <c r="M58" i="1"/>
  <c r="G58" i="1"/>
  <c r="U71" i="1"/>
  <c r="M71" i="1"/>
  <c r="W76" i="1"/>
  <c r="W75" i="1"/>
  <c r="W74" i="1"/>
  <c r="W73" i="1"/>
  <c r="W72" i="1"/>
  <c r="W70" i="1"/>
  <c r="W69" i="1"/>
  <c r="W68" i="1"/>
  <c r="W67" i="1"/>
  <c r="W66" i="1"/>
  <c r="W65" i="1"/>
  <c r="W64" i="1"/>
  <c r="W63" i="1"/>
  <c r="W61" i="1"/>
  <c r="W59" i="1"/>
  <c r="W57" i="1"/>
  <c r="W56" i="1"/>
  <c r="W55" i="1"/>
  <c r="W54" i="1"/>
  <c r="W53" i="1"/>
  <c r="W52" i="1"/>
  <c r="W51" i="1"/>
  <c r="W50" i="1"/>
  <c r="W49" i="1"/>
  <c r="W48" i="1"/>
  <c r="W47" i="1"/>
  <c r="W46" i="1"/>
  <c r="W45" i="1"/>
  <c r="W44" i="1"/>
  <c r="W43" i="1"/>
  <c r="W41" i="1"/>
  <c r="W40" i="1"/>
  <c r="W39" i="1"/>
  <c r="W38" i="1"/>
  <c r="W37" i="1"/>
  <c r="W36" i="1"/>
  <c r="W35" i="1"/>
  <c r="W34" i="1"/>
  <c r="W33" i="1"/>
  <c r="W32" i="1"/>
  <c r="W31" i="1"/>
  <c r="W30" i="1"/>
  <c r="W29" i="1"/>
  <c r="W28" i="1"/>
  <c r="W27" i="1"/>
  <c r="W25" i="1"/>
  <c r="W24" i="1"/>
  <c r="W23" i="1"/>
  <c r="W22" i="1"/>
  <c r="W21" i="1"/>
  <c r="W20" i="1"/>
  <c r="W19" i="1"/>
  <c r="W18" i="1"/>
  <c r="W17" i="1"/>
  <c r="W16" i="1"/>
  <c r="W15" i="1"/>
  <c r="W14" i="1"/>
  <c r="W13" i="1"/>
  <c r="W12" i="1"/>
  <c r="W11" i="1"/>
  <c r="W10" i="1"/>
  <c r="W8" i="1"/>
  <c r="W7" i="1"/>
  <c r="W6" i="1"/>
  <c r="W5" i="1"/>
  <c r="Y25" i="2"/>
  <c r="Y24" i="2"/>
  <c r="Y23" i="2"/>
  <c r="Y22" i="2"/>
  <c r="Y21" i="2"/>
  <c r="Y20" i="2"/>
  <c r="Y19" i="2"/>
  <c r="Y18" i="2"/>
  <c r="Y17" i="2"/>
  <c r="Y16" i="2"/>
  <c r="Y15" i="2"/>
  <c r="Y14" i="2"/>
  <c r="Y13" i="2"/>
  <c r="Y12" i="2"/>
  <c r="Y11" i="2"/>
  <c r="Y10" i="2"/>
  <c r="Y9" i="2"/>
  <c r="Y8" i="2"/>
  <c r="Y7" i="2"/>
  <c r="Y6" i="2"/>
  <c r="Y5" i="2"/>
  <c r="U4" i="2"/>
  <c r="G4" i="2"/>
  <c r="AA4" i="5"/>
  <c r="Y4" i="5"/>
  <c r="S4" i="5"/>
  <c r="M4" i="5"/>
  <c r="K4" i="4"/>
  <c r="I19" i="2"/>
  <c r="K21" i="2"/>
  <c r="O23" i="2"/>
  <c r="O19" i="2"/>
  <c r="O7" i="2"/>
  <c r="W4" i="2"/>
  <c r="S14" i="2"/>
  <c r="S4" i="2"/>
  <c r="O25" i="2"/>
  <c r="O24" i="2"/>
  <c r="O22" i="2"/>
  <c r="O21" i="2"/>
  <c r="O20" i="2"/>
  <c r="O18" i="2"/>
  <c r="O17" i="2"/>
  <c r="O16" i="2"/>
  <c r="O15" i="2"/>
  <c r="O14" i="2"/>
  <c r="O13" i="2"/>
  <c r="O12" i="2"/>
  <c r="O11" i="2"/>
  <c r="O10" i="2"/>
  <c r="O9" i="2"/>
  <c r="O8" i="2"/>
  <c r="O6" i="2"/>
  <c r="O5" i="2"/>
  <c r="M4" i="2"/>
  <c r="E4" i="2"/>
  <c r="O76" i="1"/>
  <c r="O75" i="1"/>
  <c r="O74" i="1"/>
  <c r="O73" i="1"/>
  <c r="O72" i="1"/>
  <c r="O70" i="1"/>
  <c r="O69" i="1"/>
  <c r="O68" i="1"/>
  <c r="O67" i="1"/>
  <c r="O66" i="1"/>
  <c r="O65" i="1"/>
  <c r="O64" i="1"/>
  <c r="O63" i="1"/>
  <c r="O62" i="1"/>
  <c r="O61"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W4" i="1"/>
  <c r="U4" i="1"/>
  <c r="S4" i="1"/>
  <c r="Q4" i="1"/>
  <c r="O4" i="1"/>
  <c r="M4" i="1"/>
  <c r="G4" i="1"/>
  <c r="E4" i="1"/>
  <c r="I4" i="4"/>
  <c r="W4" i="4"/>
  <c r="Y4" i="4"/>
  <c r="AC4" i="4"/>
  <c r="E25" i="2"/>
  <c r="G25" i="2"/>
  <c r="I25" i="2"/>
  <c r="K25" i="2"/>
  <c r="M25" i="2"/>
  <c r="Q25" i="2"/>
  <c r="S25" i="2"/>
  <c r="U25" i="2"/>
  <c r="W25" i="2"/>
  <c r="AE25" i="2"/>
  <c r="AJ25" i="2"/>
  <c r="E24" i="2"/>
  <c r="G24" i="2"/>
  <c r="I24" i="2"/>
  <c r="K24" i="2"/>
  <c r="M24" i="2"/>
  <c r="Q24" i="2"/>
  <c r="S24" i="2"/>
  <c r="U24" i="2"/>
  <c r="W24" i="2"/>
  <c r="AE24" i="2"/>
  <c r="AJ24" i="2"/>
  <c r="E23" i="2"/>
  <c r="G23" i="2"/>
  <c r="I23" i="2"/>
  <c r="K23" i="2"/>
  <c r="M23" i="2"/>
  <c r="Q23" i="2"/>
  <c r="S23" i="2"/>
  <c r="U23" i="2"/>
  <c r="W23" i="2"/>
  <c r="AE23" i="2"/>
  <c r="AJ23" i="2"/>
  <c r="E22" i="2"/>
  <c r="G22" i="2"/>
  <c r="I22" i="2"/>
  <c r="K22" i="2"/>
  <c r="S22" i="2"/>
  <c r="U22" i="2"/>
  <c r="W22" i="2"/>
  <c r="AE22" i="2"/>
  <c r="AJ22" i="2"/>
  <c r="E21" i="2"/>
  <c r="G21" i="2"/>
  <c r="I21" i="2"/>
  <c r="M21" i="2"/>
  <c r="Q21" i="2"/>
  <c r="S21" i="2"/>
  <c r="U21" i="2"/>
  <c r="W21" i="2"/>
  <c r="AE21" i="2"/>
  <c r="AJ21" i="2"/>
  <c r="E20" i="2"/>
  <c r="G20" i="2"/>
  <c r="I20" i="2"/>
  <c r="K20" i="2"/>
  <c r="Q20" i="2"/>
  <c r="S20" i="2"/>
  <c r="U20" i="2"/>
  <c r="W20" i="2"/>
  <c r="AE20" i="2"/>
  <c r="E19" i="2"/>
  <c r="G19" i="2"/>
  <c r="K19" i="2"/>
  <c r="M19" i="2"/>
  <c r="Q19" i="2"/>
  <c r="S19" i="2"/>
  <c r="U19" i="2"/>
  <c r="W19" i="2"/>
  <c r="AE19" i="2"/>
  <c r="AJ19" i="2"/>
  <c r="E18" i="2"/>
  <c r="G18" i="2"/>
  <c r="I18" i="2"/>
  <c r="K18" i="2"/>
  <c r="M18" i="2"/>
  <c r="Q18" i="2"/>
  <c r="S18" i="2"/>
  <c r="U18" i="2"/>
  <c r="W18" i="2"/>
  <c r="AE18" i="2"/>
  <c r="AJ18" i="2"/>
  <c r="E17" i="2"/>
  <c r="G17" i="2"/>
  <c r="I17" i="2"/>
  <c r="K17" i="2"/>
  <c r="M17" i="2"/>
  <c r="Q17" i="2"/>
  <c r="S17" i="2"/>
  <c r="U17" i="2"/>
  <c r="W17" i="2"/>
  <c r="AA17" i="2"/>
  <c r="AC17" i="2"/>
  <c r="AE17" i="2"/>
  <c r="AJ17" i="2"/>
  <c r="E16" i="2"/>
  <c r="G16" i="2"/>
  <c r="I16" i="2"/>
  <c r="K16" i="2"/>
  <c r="M16" i="2"/>
  <c r="Q16" i="2"/>
  <c r="S16" i="2"/>
  <c r="W16" i="2"/>
  <c r="AE16" i="2"/>
  <c r="AJ16" i="2"/>
  <c r="E15" i="2"/>
  <c r="G15" i="2"/>
  <c r="I15" i="2"/>
  <c r="K15" i="2"/>
  <c r="Q15" i="2"/>
  <c r="S15" i="2"/>
  <c r="U15" i="2"/>
  <c r="W15" i="2"/>
  <c r="AA15" i="2"/>
  <c r="AC15" i="2"/>
  <c r="AE15" i="2"/>
  <c r="AJ15" i="2"/>
  <c r="E14" i="2"/>
  <c r="G14" i="2"/>
  <c r="I14" i="2"/>
  <c r="K14" i="2"/>
  <c r="M14" i="2"/>
  <c r="Q14" i="2"/>
  <c r="U14" i="2"/>
  <c r="W14" i="2"/>
  <c r="AE14" i="2"/>
  <c r="AJ14" i="2"/>
  <c r="E13" i="2"/>
  <c r="G13" i="2"/>
  <c r="I13" i="2"/>
  <c r="K13" i="2"/>
  <c r="M13" i="2"/>
  <c r="Q13" i="2"/>
  <c r="S13" i="2"/>
  <c r="U13" i="2"/>
  <c r="W13" i="2"/>
  <c r="AA13" i="2"/>
  <c r="AC13" i="2"/>
  <c r="AE13" i="2"/>
  <c r="AJ13" i="2"/>
  <c r="E12" i="2"/>
  <c r="G12" i="2"/>
  <c r="I12" i="2"/>
  <c r="K12" i="2"/>
  <c r="Q12" i="2"/>
  <c r="S12" i="2"/>
  <c r="U12" i="2"/>
  <c r="W12" i="2"/>
  <c r="AE12" i="2"/>
  <c r="AJ12" i="2"/>
  <c r="E11" i="2"/>
  <c r="G11" i="2"/>
  <c r="I11" i="2"/>
  <c r="K11" i="2"/>
  <c r="M11" i="2"/>
  <c r="Q11" i="2"/>
  <c r="S11" i="2"/>
  <c r="U11" i="2"/>
  <c r="W11" i="2"/>
  <c r="AE11" i="2"/>
  <c r="AJ11" i="2"/>
  <c r="E10" i="2"/>
  <c r="G10" i="2"/>
  <c r="I10" i="2"/>
  <c r="K10" i="2"/>
  <c r="Q10" i="2"/>
  <c r="S10" i="2"/>
  <c r="U10" i="2"/>
  <c r="W10" i="2"/>
  <c r="AE10" i="2"/>
  <c r="AJ10" i="2"/>
  <c r="E9" i="2"/>
  <c r="G9" i="2"/>
  <c r="I9" i="2"/>
  <c r="K9" i="2"/>
  <c r="M9" i="2"/>
  <c r="Q9" i="2"/>
  <c r="S9" i="2"/>
  <c r="U9" i="2"/>
  <c r="W9" i="2"/>
  <c r="AE9" i="2"/>
  <c r="AJ9" i="2"/>
  <c r="E8" i="2"/>
  <c r="G8" i="2"/>
  <c r="I8" i="2"/>
  <c r="K8" i="2"/>
  <c r="M8" i="2"/>
  <c r="Q8" i="2"/>
  <c r="S8" i="2"/>
  <c r="U8" i="2"/>
  <c r="W8" i="2"/>
  <c r="AE8" i="2"/>
  <c r="AJ8" i="2"/>
  <c r="E7" i="2"/>
  <c r="G7" i="2"/>
  <c r="I7" i="2"/>
  <c r="K7" i="2"/>
  <c r="M7" i="2"/>
  <c r="Q7" i="2"/>
  <c r="S7" i="2"/>
  <c r="U7" i="2"/>
  <c r="W7" i="2"/>
  <c r="AE7" i="2"/>
  <c r="AJ7" i="2"/>
  <c r="E6" i="2"/>
  <c r="G6" i="2"/>
  <c r="I6" i="2"/>
  <c r="K6" i="2"/>
  <c r="M6" i="2"/>
  <c r="Q6" i="2"/>
  <c r="S6" i="2"/>
  <c r="U6" i="2"/>
  <c r="W6" i="2"/>
  <c r="AE6" i="2"/>
  <c r="AJ6" i="2"/>
  <c r="E5" i="2"/>
  <c r="G5" i="2"/>
  <c r="I5" i="2"/>
  <c r="K5" i="2"/>
  <c r="M5" i="2"/>
  <c r="Q5" i="2"/>
  <c r="S5" i="2"/>
  <c r="U5" i="2"/>
  <c r="W5" i="2"/>
  <c r="AE5" i="2"/>
  <c r="AJ5" i="2"/>
  <c r="I4" i="2"/>
  <c r="K4" i="2"/>
  <c r="Y4" i="2"/>
  <c r="AA4" i="2"/>
  <c r="AC4" i="2"/>
  <c r="AE4" i="2"/>
  <c r="AJ4" i="2"/>
  <c r="E90" i="1"/>
  <c r="G90" i="1"/>
  <c r="I90" i="1"/>
  <c r="K90" i="1"/>
  <c r="M90" i="1"/>
  <c r="O90" i="1"/>
  <c r="Q90" i="1"/>
  <c r="S90" i="1"/>
  <c r="U90" i="1"/>
  <c r="W90" i="1"/>
  <c r="Y90" i="1"/>
  <c r="AA90" i="1"/>
  <c r="AC90" i="1"/>
  <c r="AJ90" i="1"/>
  <c r="E89" i="1"/>
  <c r="G89" i="1"/>
  <c r="I89" i="1"/>
  <c r="K89" i="1"/>
  <c r="M89" i="1"/>
  <c r="O89" i="1"/>
  <c r="Q89" i="1"/>
  <c r="S89" i="1"/>
  <c r="U89" i="1"/>
  <c r="W89" i="1"/>
  <c r="Y89" i="1"/>
  <c r="AA89" i="1"/>
  <c r="AC89" i="1"/>
  <c r="AJ89" i="1"/>
  <c r="E88" i="1"/>
  <c r="G88" i="1"/>
  <c r="I88" i="1"/>
  <c r="K88" i="1"/>
  <c r="M88" i="1"/>
  <c r="O88" i="1"/>
  <c r="Q88" i="1"/>
  <c r="S88" i="1"/>
  <c r="U88" i="1"/>
  <c r="W88" i="1"/>
  <c r="Y88" i="1"/>
  <c r="AA88" i="1"/>
  <c r="AC88" i="1"/>
  <c r="AJ88" i="1"/>
  <c r="E87" i="1"/>
  <c r="G87" i="1"/>
  <c r="I87" i="1"/>
  <c r="K87" i="1"/>
  <c r="M87" i="1"/>
  <c r="O87" i="1"/>
  <c r="Q87" i="1"/>
  <c r="S87" i="1"/>
  <c r="U87" i="1"/>
  <c r="W87" i="1"/>
  <c r="Y87" i="1"/>
  <c r="AA87" i="1"/>
  <c r="AC87" i="1"/>
  <c r="AJ87" i="1"/>
  <c r="E86" i="1"/>
  <c r="G86" i="1"/>
  <c r="I86" i="1"/>
  <c r="K86" i="1"/>
  <c r="M86" i="1"/>
  <c r="O86" i="1"/>
  <c r="Q86" i="1"/>
  <c r="S86" i="1"/>
  <c r="U86" i="1"/>
  <c r="W86" i="1"/>
  <c r="Y86" i="1"/>
  <c r="AA86" i="1"/>
  <c r="AC86" i="1"/>
  <c r="AJ86" i="1"/>
  <c r="E85" i="1"/>
  <c r="G85" i="1"/>
  <c r="I85" i="1"/>
  <c r="K85" i="1"/>
  <c r="M85" i="1"/>
  <c r="O85" i="1"/>
  <c r="Q85" i="1"/>
  <c r="S85" i="1"/>
  <c r="U85" i="1"/>
  <c r="W85" i="1"/>
  <c r="Y85" i="1"/>
  <c r="AA85" i="1"/>
  <c r="AC85" i="1"/>
  <c r="AJ85" i="1"/>
  <c r="E84" i="1"/>
  <c r="G84" i="1"/>
  <c r="I84" i="1"/>
  <c r="K84" i="1"/>
  <c r="M84" i="1"/>
  <c r="O84" i="1"/>
  <c r="Q84" i="1"/>
  <c r="S84" i="1"/>
  <c r="U84" i="1"/>
  <c r="W84" i="1"/>
  <c r="Y84" i="1"/>
  <c r="AA84" i="1"/>
  <c r="AC84" i="1"/>
  <c r="AJ84" i="1"/>
  <c r="E83" i="1"/>
  <c r="G83" i="1"/>
  <c r="I83" i="1"/>
  <c r="K83" i="1"/>
  <c r="M83" i="1"/>
  <c r="O83" i="1"/>
  <c r="Q83" i="1"/>
  <c r="S83" i="1"/>
  <c r="U83" i="1"/>
  <c r="W83" i="1"/>
  <c r="Y83" i="1"/>
  <c r="AA83" i="1"/>
  <c r="AC83" i="1"/>
  <c r="AJ83" i="1"/>
  <c r="E82" i="1"/>
  <c r="G82" i="1"/>
  <c r="I82" i="1"/>
  <c r="K82" i="1"/>
  <c r="M82" i="1"/>
  <c r="O82" i="1"/>
  <c r="Q82" i="1"/>
  <c r="S82" i="1"/>
  <c r="U82" i="1"/>
  <c r="W82" i="1"/>
  <c r="Y82" i="1"/>
  <c r="AA82" i="1"/>
  <c r="AC82" i="1"/>
  <c r="AJ82" i="1"/>
  <c r="E81" i="1"/>
  <c r="G81" i="1"/>
  <c r="I81" i="1"/>
  <c r="K81" i="1"/>
  <c r="M81" i="1"/>
  <c r="O81" i="1"/>
  <c r="Q81" i="1"/>
  <c r="S81" i="1"/>
  <c r="U81" i="1"/>
  <c r="W81" i="1"/>
  <c r="Y81" i="1"/>
  <c r="AA81" i="1"/>
  <c r="AC81" i="1"/>
  <c r="AJ81" i="1"/>
  <c r="E80" i="1"/>
  <c r="G80" i="1"/>
  <c r="I80" i="1"/>
  <c r="K80" i="1"/>
  <c r="M80" i="1"/>
  <c r="O80" i="1"/>
  <c r="Q80" i="1"/>
  <c r="S80" i="1"/>
  <c r="U80" i="1"/>
  <c r="W80" i="1"/>
  <c r="Y80" i="1"/>
  <c r="AA80" i="1"/>
  <c r="AC80" i="1"/>
  <c r="AJ80" i="1"/>
  <c r="E79" i="1"/>
  <c r="G79" i="1"/>
  <c r="I79" i="1"/>
  <c r="K79" i="1"/>
  <c r="M79" i="1"/>
  <c r="O79" i="1"/>
  <c r="Q79" i="1"/>
  <c r="S79" i="1"/>
  <c r="U79" i="1"/>
  <c r="W79" i="1"/>
  <c r="Y79" i="1"/>
  <c r="AA79" i="1"/>
  <c r="AC79" i="1"/>
  <c r="AJ79" i="1"/>
  <c r="E78" i="1"/>
  <c r="G78" i="1"/>
  <c r="I78" i="1"/>
  <c r="K78" i="1"/>
  <c r="M78" i="1"/>
  <c r="O78" i="1"/>
  <c r="Q78" i="1"/>
  <c r="S78" i="1"/>
  <c r="U78" i="1"/>
  <c r="W78" i="1"/>
  <c r="Y78" i="1"/>
  <c r="AA78" i="1"/>
  <c r="AC78" i="1"/>
  <c r="AJ78" i="1"/>
  <c r="E76" i="1"/>
  <c r="G76" i="1"/>
  <c r="M76" i="1"/>
  <c r="Q76" i="1"/>
  <c r="S76" i="1"/>
  <c r="U76" i="1"/>
  <c r="Y76" i="1"/>
  <c r="AA76" i="1"/>
  <c r="AC76" i="1"/>
  <c r="AJ76" i="1"/>
  <c r="E75" i="1"/>
  <c r="G75" i="1"/>
  <c r="M75" i="1"/>
  <c r="Q75" i="1"/>
  <c r="S75" i="1"/>
  <c r="U75" i="1"/>
  <c r="Y75" i="1"/>
  <c r="AA75" i="1"/>
  <c r="AC75" i="1"/>
  <c r="AJ75" i="1"/>
  <c r="E74" i="1"/>
  <c r="G74" i="1"/>
  <c r="M74" i="1"/>
  <c r="Q74" i="1"/>
  <c r="S74" i="1"/>
  <c r="U74" i="1"/>
  <c r="Y74" i="1"/>
  <c r="AA74" i="1"/>
  <c r="AC74" i="1"/>
  <c r="AJ74" i="1"/>
  <c r="E73" i="1"/>
  <c r="G73" i="1"/>
  <c r="M73" i="1"/>
  <c r="Q73" i="1"/>
  <c r="S73" i="1"/>
  <c r="U73" i="1"/>
  <c r="Y73" i="1"/>
  <c r="AA73" i="1"/>
  <c r="AC73" i="1"/>
  <c r="AJ73" i="1"/>
  <c r="E72" i="1"/>
  <c r="G72" i="1"/>
  <c r="M72" i="1"/>
  <c r="Q72" i="1"/>
  <c r="S72" i="1"/>
  <c r="U72" i="1"/>
  <c r="Y72" i="1"/>
  <c r="AA72" i="1"/>
  <c r="AC72" i="1"/>
  <c r="AJ72" i="1"/>
  <c r="E70" i="1"/>
  <c r="G70" i="1"/>
  <c r="M70" i="1"/>
  <c r="Q70" i="1"/>
  <c r="S70" i="1"/>
  <c r="U70" i="1"/>
  <c r="Y70" i="1"/>
  <c r="AA70" i="1"/>
  <c r="AC70" i="1"/>
  <c r="AJ70" i="1"/>
  <c r="E69" i="1"/>
  <c r="G69" i="1"/>
  <c r="M69" i="1"/>
  <c r="Q69" i="1"/>
  <c r="S69" i="1"/>
  <c r="U69" i="1"/>
  <c r="Y69" i="1"/>
  <c r="AA69" i="1"/>
  <c r="AC69" i="1"/>
  <c r="AJ69" i="1"/>
  <c r="E68" i="1"/>
  <c r="G68" i="1"/>
  <c r="M68" i="1"/>
  <c r="Q68" i="1"/>
  <c r="S68" i="1"/>
  <c r="U68" i="1"/>
  <c r="Y68" i="1"/>
  <c r="AA68" i="1"/>
  <c r="AC68" i="1"/>
  <c r="AJ68" i="1"/>
  <c r="E67" i="1"/>
  <c r="G67" i="1"/>
  <c r="M67" i="1"/>
  <c r="Q67" i="1"/>
  <c r="S67" i="1"/>
  <c r="U67" i="1"/>
  <c r="Y67" i="1"/>
  <c r="AA67" i="1"/>
  <c r="AC67" i="1"/>
  <c r="AJ67" i="1"/>
  <c r="E66" i="1"/>
  <c r="G66" i="1"/>
  <c r="M66" i="1"/>
  <c r="Q66" i="1"/>
  <c r="S66" i="1"/>
  <c r="U66" i="1"/>
  <c r="Y66" i="1"/>
  <c r="AA66" i="1"/>
  <c r="AC66" i="1"/>
  <c r="AJ66" i="1"/>
  <c r="E65" i="1"/>
  <c r="G65" i="1"/>
  <c r="M65" i="1"/>
  <c r="Q65" i="1"/>
  <c r="S65" i="1"/>
  <c r="U65" i="1"/>
  <c r="Y65" i="1"/>
  <c r="AA65" i="1"/>
  <c r="AC65" i="1"/>
  <c r="AJ65" i="1"/>
  <c r="E64" i="1"/>
  <c r="G64" i="1"/>
  <c r="M64" i="1"/>
  <c r="Q64" i="1"/>
  <c r="S64" i="1"/>
  <c r="U64" i="1"/>
  <c r="Y64" i="1"/>
  <c r="AA64" i="1"/>
  <c r="AC64" i="1"/>
  <c r="AJ64" i="1"/>
  <c r="E63" i="1"/>
  <c r="G63" i="1"/>
  <c r="M63" i="1"/>
  <c r="Q63" i="1"/>
  <c r="S63" i="1"/>
  <c r="U63" i="1"/>
  <c r="Y63" i="1"/>
  <c r="AA63" i="1"/>
  <c r="AC63" i="1"/>
  <c r="AJ63" i="1"/>
  <c r="E61" i="1"/>
  <c r="G61" i="1"/>
  <c r="M61" i="1"/>
  <c r="Q61" i="1"/>
  <c r="S61" i="1"/>
  <c r="U61" i="1"/>
  <c r="AJ61" i="1"/>
  <c r="E59" i="1"/>
  <c r="G59" i="1"/>
  <c r="M59" i="1"/>
  <c r="Q59" i="1"/>
  <c r="S59" i="1"/>
  <c r="U59" i="1"/>
  <c r="Y59" i="1"/>
  <c r="AA59" i="1"/>
  <c r="AC59" i="1"/>
  <c r="AJ59" i="1"/>
  <c r="E57" i="1"/>
  <c r="G57" i="1"/>
  <c r="M57" i="1"/>
  <c r="Q57" i="1"/>
  <c r="S57" i="1"/>
  <c r="U57" i="1"/>
  <c r="Y57" i="1"/>
  <c r="AA57" i="1"/>
  <c r="AC57" i="1"/>
  <c r="AJ57" i="1"/>
  <c r="E56" i="1"/>
  <c r="G56" i="1"/>
  <c r="M56" i="1"/>
  <c r="Q56" i="1"/>
  <c r="S56" i="1"/>
  <c r="U56" i="1"/>
  <c r="Y56" i="1"/>
  <c r="AA56" i="1"/>
  <c r="AC56" i="1"/>
  <c r="AJ56" i="1"/>
  <c r="E55" i="1"/>
  <c r="G55" i="1"/>
  <c r="M55" i="1"/>
  <c r="Q55" i="1"/>
  <c r="S55" i="1"/>
  <c r="U55" i="1"/>
  <c r="Y55" i="1"/>
  <c r="AA55" i="1"/>
  <c r="AC55" i="1"/>
  <c r="AJ55" i="1"/>
  <c r="E54" i="1"/>
  <c r="G54" i="1"/>
  <c r="M54" i="1"/>
  <c r="Q54" i="1"/>
  <c r="S54" i="1"/>
  <c r="U54" i="1"/>
  <c r="Y54" i="1"/>
  <c r="AA54" i="1"/>
  <c r="AC54" i="1"/>
  <c r="AJ54" i="1"/>
  <c r="E53" i="1"/>
  <c r="G53" i="1"/>
  <c r="M53" i="1"/>
  <c r="Q53" i="1"/>
  <c r="S53" i="1"/>
  <c r="U53" i="1"/>
  <c r="Y53" i="1"/>
  <c r="AA53" i="1"/>
  <c r="AC53" i="1"/>
  <c r="AJ53" i="1"/>
  <c r="E52" i="1"/>
  <c r="G52" i="1"/>
  <c r="M52" i="1"/>
  <c r="Q52" i="1"/>
  <c r="S52" i="1"/>
  <c r="U52" i="1"/>
  <c r="Y52" i="1"/>
  <c r="AA52" i="1"/>
  <c r="AC52" i="1"/>
  <c r="AJ52" i="1"/>
  <c r="E51" i="1"/>
  <c r="G51" i="1"/>
  <c r="M51" i="1"/>
  <c r="Q51" i="1"/>
  <c r="S51" i="1"/>
  <c r="U51" i="1"/>
  <c r="Y51" i="1"/>
  <c r="AA51" i="1"/>
  <c r="AC51" i="1"/>
  <c r="AJ51" i="1"/>
  <c r="E50" i="1"/>
  <c r="G50" i="1"/>
  <c r="M50" i="1"/>
  <c r="Q50" i="1"/>
  <c r="S50" i="1"/>
  <c r="U50" i="1"/>
  <c r="Y50" i="1"/>
  <c r="AA50" i="1"/>
  <c r="AC50" i="1"/>
  <c r="AJ50" i="1"/>
  <c r="E49" i="1"/>
  <c r="G49" i="1"/>
  <c r="M49" i="1"/>
  <c r="Q49" i="1"/>
  <c r="S49" i="1"/>
  <c r="U49" i="1"/>
  <c r="Y49" i="1"/>
  <c r="AA49" i="1"/>
  <c r="AC49" i="1"/>
  <c r="AJ49" i="1"/>
  <c r="E48" i="1"/>
  <c r="G48" i="1"/>
  <c r="M48" i="1"/>
  <c r="Q48" i="1"/>
  <c r="S48" i="1"/>
  <c r="U48" i="1"/>
  <c r="Y48" i="1"/>
  <c r="AA48" i="1"/>
  <c r="AC48" i="1"/>
  <c r="AJ48" i="1"/>
  <c r="E47" i="1"/>
  <c r="G47" i="1"/>
  <c r="M47" i="1"/>
  <c r="Q47" i="1"/>
  <c r="S47" i="1"/>
  <c r="U47" i="1"/>
  <c r="Y47" i="1"/>
  <c r="AA47" i="1"/>
  <c r="AC47" i="1"/>
  <c r="AJ47" i="1"/>
  <c r="E46" i="1"/>
  <c r="G46" i="1"/>
  <c r="Q46" i="1"/>
  <c r="S46" i="1"/>
  <c r="U46" i="1"/>
  <c r="Y46" i="1"/>
  <c r="AA46" i="1"/>
  <c r="AC46" i="1"/>
  <c r="AJ46" i="1"/>
  <c r="E45" i="1"/>
  <c r="G45" i="1"/>
  <c r="M45" i="1"/>
  <c r="Q45" i="1"/>
  <c r="S45" i="1"/>
  <c r="U45" i="1"/>
  <c r="Y45" i="1"/>
  <c r="AA45" i="1"/>
  <c r="AC45" i="1"/>
  <c r="AJ45" i="1"/>
  <c r="E44" i="1"/>
  <c r="G44" i="1"/>
  <c r="M44" i="1"/>
  <c r="Q44" i="1"/>
  <c r="S44" i="1"/>
  <c r="U44" i="1"/>
  <c r="Y44" i="1"/>
  <c r="AA44" i="1"/>
  <c r="AC44" i="1"/>
  <c r="AJ44" i="1"/>
  <c r="E43" i="1"/>
  <c r="G43" i="1"/>
  <c r="M43" i="1"/>
  <c r="Q43" i="1"/>
  <c r="S43" i="1"/>
  <c r="U43" i="1"/>
  <c r="Y43" i="1"/>
  <c r="AA43" i="1"/>
  <c r="AC43" i="1"/>
  <c r="AJ43" i="1"/>
  <c r="E41" i="1"/>
  <c r="G41" i="1"/>
  <c r="M41" i="1"/>
  <c r="Q41" i="1"/>
  <c r="S41" i="1"/>
  <c r="U41" i="1"/>
  <c r="Y41" i="1"/>
  <c r="AA41" i="1"/>
  <c r="AC41" i="1"/>
  <c r="AJ41" i="1"/>
  <c r="E40" i="1"/>
  <c r="G40" i="1"/>
  <c r="M40" i="1"/>
  <c r="Q40" i="1"/>
  <c r="S40" i="1"/>
  <c r="U40" i="1"/>
  <c r="Y40" i="1"/>
  <c r="AA40" i="1"/>
  <c r="AC40" i="1"/>
  <c r="AJ40" i="1"/>
  <c r="E39" i="1"/>
  <c r="G39" i="1"/>
  <c r="M39" i="1"/>
  <c r="Q39" i="1"/>
  <c r="S39" i="1"/>
  <c r="U39" i="1"/>
  <c r="Y39" i="1"/>
  <c r="AA39" i="1"/>
  <c r="AC39" i="1"/>
  <c r="AJ39" i="1"/>
  <c r="E38" i="1"/>
  <c r="G38" i="1"/>
  <c r="Q38" i="1"/>
  <c r="S38" i="1"/>
  <c r="U38" i="1"/>
  <c r="Y38" i="1"/>
  <c r="AA38" i="1"/>
  <c r="AC38" i="1"/>
  <c r="AJ38" i="1"/>
  <c r="E37" i="1"/>
  <c r="G37" i="1"/>
  <c r="M37" i="1"/>
  <c r="Q37" i="1"/>
  <c r="S37" i="1"/>
  <c r="U37" i="1"/>
  <c r="Y37" i="1"/>
  <c r="AA37" i="1"/>
  <c r="AC37" i="1"/>
  <c r="AJ37" i="1"/>
  <c r="E36" i="1"/>
  <c r="G36" i="1"/>
  <c r="M36" i="1"/>
  <c r="Q36" i="1"/>
  <c r="S36" i="1"/>
  <c r="U36" i="1"/>
  <c r="Y36" i="1"/>
  <c r="AA36" i="1"/>
  <c r="AC36" i="1"/>
  <c r="AJ36" i="1"/>
  <c r="E35" i="1"/>
  <c r="G35" i="1"/>
  <c r="M35" i="1"/>
  <c r="Q35" i="1"/>
  <c r="S35" i="1"/>
  <c r="U35" i="1"/>
  <c r="Y35" i="1"/>
  <c r="AA35" i="1"/>
  <c r="AC35" i="1"/>
  <c r="AJ35" i="1"/>
  <c r="E34" i="1"/>
  <c r="G34" i="1"/>
  <c r="M34" i="1"/>
  <c r="Q34" i="1"/>
  <c r="S34" i="1"/>
  <c r="U34" i="1"/>
  <c r="Y34" i="1"/>
  <c r="AA34" i="1"/>
  <c r="AC34" i="1"/>
  <c r="AJ34" i="1"/>
  <c r="E33" i="1"/>
  <c r="G33" i="1"/>
  <c r="M33" i="1"/>
  <c r="Q33" i="1"/>
  <c r="S33" i="1"/>
  <c r="U33" i="1"/>
  <c r="Y33" i="1"/>
  <c r="AA33" i="1"/>
  <c r="AC33" i="1"/>
  <c r="AJ33" i="1"/>
  <c r="E32" i="1"/>
  <c r="G32" i="1"/>
  <c r="M32" i="1"/>
  <c r="Q32" i="1"/>
  <c r="S32" i="1"/>
  <c r="U32" i="1"/>
  <c r="Y32" i="1"/>
  <c r="AA32" i="1"/>
  <c r="AC32" i="1"/>
  <c r="AJ32" i="1"/>
  <c r="E31" i="1"/>
  <c r="G31" i="1"/>
  <c r="M31" i="1"/>
  <c r="Q31" i="1"/>
  <c r="S31" i="1"/>
  <c r="U31" i="1"/>
  <c r="Y31" i="1"/>
  <c r="AA31" i="1"/>
  <c r="AC31" i="1"/>
  <c r="AJ31" i="1"/>
  <c r="E30" i="1"/>
  <c r="G30" i="1"/>
  <c r="M30" i="1"/>
  <c r="Q30" i="1"/>
  <c r="S30" i="1"/>
  <c r="U30" i="1"/>
  <c r="Y30" i="1"/>
  <c r="AA30" i="1"/>
  <c r="AC30" i="1"/>
  <c r="AJ30" i="1"/>
  <c r="E29" i="1"/>
  <c r="G29" i="1"/>
  <c r="M29" i="1"/>
  <c r="Q29" i="1"/>
  <c r="S29" i="1"/>
  <c r="U29" i="1"/>
  <c r="Y29" i="1"/>
  <c r="AA29" i="1"/>
  <c r="AC29" i="1"/>
  <c r="AJ29" i="1"/>
  <c r="S28" i="1"/>
  <c r="U28" i="1"/>
  <c r="Y28" i="1"/>
  <c r="AA28" i="1"/>
  <c r="AC28" i="1"/>
  <c r="AJ28" i="1"/>
  <c r="E27" i="1"/>
  <c r="G27" i="1"/>
  <c r="M27" i="1"/>
  <c r="Q27" i="1"/>
  <c r="S27" i="1"/>
  <c r="U27" i="1"/>
  <c r="Y27" i="1"/>
  <c r="AA27" i="1"/>
  <c r="AC27" i="1"/>
  <c r="AJ27" i="1"/>
  <c r="E26" i="1"/>
  <c r="G26" i="1"/>
  <c r="M26" i="1"/>
  <c r="S26" i="1"/>
  <c r="U26" i="1"/>
  <c r="Y26" i="1"/>
  <c r="AA26" i="1"/>
  <c r="E25" i="1"/>
  <c r="G25" i="1"/>
  <c r="M25" i="1"/>
  <c r="Q25" i="1"/>
  <c r="S25" i="1"/>
  <c r="U25" i="1"/>
  <c r="Y25" i="1"/>
  <c r="AA25" i="1"/>
  <c r="AC25" i="1"/>
  <c r="AJ25" i="1"/>
  <c r="E24" i="1"/>
  <c r="G24" i="1"/>
  <c r="M24" i="1"/>
  <c r="Q24" i="1"/>
  <c r="S24" i="1"/>
  <c r="U24" i="1"/>
  <c r="Y24" i="1"/>
  <c r="AA24" i="1"/>
  <c r="AC24" i="1"/>
  <c r="AJ24" i="1"/>
  <c r="E23" i="1"/>
  <c r="G23" i="1"/>
  <c r="M23" i="1"/>
  <c r="Q23" i="1"/>
  <c r="S23" i="1"/>
  <c r="U23" i="1"/>
  <c r="Y23" i="1"/>
  <c r="AA23" i="1"/>
  <c r="AC23" i="1"/>
  <c r="AJ23" i="1"/>
  <c r="E22" i="1"/>
  <c r="G22" i="1"/>
  <c r="M22" i="1"/>
  <c r="Q22" i="1"/>
  <c r="S22" i="1"/>
  <c r="U22" i="1"/>
  <c r="Y22" i="1"/>
  <c r="AA22" i="1"/>
  <c r="AC22" i="1"/>
  <c r="AJ22" i="1"/>
  <c r="E21" i="1"/>
  <c r="G21" i="1"/>
  <c r="M21" i="1"/>
  <c r="Q21" i="1"/>
  <c r="S21" i="1"/>
  <c r="U21" i="1"/>
  <c r="Y21" i="1"/>
  <c r="AA21" i="1"/>
  <c r="AC21" i="1"/>
  <c r="AJ21" i="1"/>
  <c r="E20" i="1"/>
  <c r="G20" i="1"/>
  <c r="M20" i="1"/>
  <c r="Q20" i="1"/>
  <c r="S20" i="1"/>
  <c r="U20" i="1"/>
  <c r="Y20" i="1"/>
  <c r="AA20" i="1"/>
  <c r="AC20" i="1"/>
  <c r="AJ20" i="1"/>
  <c r="E19" i="1"/>
  <c r="G19" i="1"/>
  <c r="M19" i="1"/>
  <c r="Q19" i="1"/>
  <c r="S19" i="1"/>
  <c r="U19" i="1"/>
  <c r="Y19" i="1"/>
  <c r="AA19" i="1"/>
  <c r="AC19" i="1"/>
  <c r="AJ19" i="1"/>
  <c r="E18" i="1"/>
  <c r="G18" i="1"/>
  <c r="M18" i="1"/>
  <c r="Q18" i="1"/>
  <c r="S18" i="1"/>
  <c r="U18" i="1"/>
  <c r="Y18" i="1"/>
  <c r="AA18" i="1"/>
  <c r="AC18" i="1"/>
  <c r="AJ18" i="1"/>
  <c r="E17" i="1"/>
  <c r="G17" i="1"/>
  <c r="M17" i="1"/>
  <c r="Q17" i="1"/>
  <c r="S17" i="1"/>
  <c r="U17" i="1"/>
  <c r="Y17" i="1"/>
  <c r="AA17" i="1"/>
  <c r="AC17" i="1"/>
  <c r="AJ17" i="1"/>
  <c r="E16" i="1"/>
  <c r="G16" i="1"/>
  <c r="M16" i="1"/>
  <c r="Q16" i="1"/>
  <c r="S16" i="1"/>
  <c r="U16" i="1"/>
  <c r="Y16" i="1"/>
  <c r="AA16" i="1"/>
  <c r="AC16" i="1"/>
  <c r="AJ16" i="1"/>
  <c r="E15" i="1"/>
  <c r="G15" i="1"/>
  <c r="M15" i="1"/>
  <c r="Q15" i="1"/>
  <c r="S15" i="1"/>
  <c r="U15" i="1"/>
  <c r="Y15" i="1"/>
  <c r="AA15" i="1"/>
  <c r="AC15" i="1"/>
  <c r="AJ15" i="1"/>
  <c r="E14" i="1"/>
  <c r="G14" i="1"/>
  <c r="M14" i="1"/>
  <c r="Q14" i="1"/>
  <c r="S14" i="1"/>
  <c r="U14" i="1"/>
  <c r="Y14" i="1"/>
  <c r="AA14" i="1"/>
  <c r="AC14" i="1"/>
  <c r="AJ14" i="1"/>
  <c r="E13" i="1"/>
  <c r="G13" i="1"/>
  <c r="M13" i="1"/>
  <c r="Q13" i="1"/>
  <c r="S13" i="1"/>
  <c r="U13" i="1"/>
  <c r="Y13" i="1"/>
  <c r="AA13" i="1"/>
  <c r="AC13" i="1"/>
  <c r="AJ13" i="1"/>
  <c r="E12" i="1"/>
  <c r="G12" i="1"/>
  <c r="M12" i="1"/>
  <c r="Q12" i="1"/>
  <c r="S12" i="1"/>
  <c r="U12" i="1"/>
  <c r="Y12" i="1"/>
  <c r="AA12" i="1"/>
  <c r="AC12" i="1"/>
  <c r="AJ12" i="1"/>
  <c r="E11" i="1"/>
  <c r="G11" i="1"/>
  <c r="Q11" i="1"/>
  <c r="S11" i="1"/>
  <c r="U11" i="1"/>
  <c r="Y11" i="1"/>
  <c r="AA11" i="1"/>
  <c r="AC11" i="1"/>
  <c r="AJ11" i="1"/>
  <c r="E10" i="1"/>
  <c r="G10" i="1"/>
  <c r="M10" i="1"/>
  <c r="Q10" i="1"/>
  <c r="S10" i="1"/>
  <c r="U10" i="1"/>
  <c r="Y10" i="1"/>
  <c r="AC10" i="1"/>
  <c r="AJ10" i="1"/>
  <c r="G8" i="1"/>
  <c r="M8" i="1"/>
  <c r="Q8" i="1"/>
  <c r="S8" i="1"/>
  <c r="Y8" i="1"/>
  <c r="AA8" i="1"/>
  <c r="AC8" i="1"/>
  <c r="AJ8" i="1"/>
  <c r="E7" i="1"/>
  <c r="G7" i="1"/>
  <c r="M7" i="1"/>
  <c r="Q7" i="1"/>
  <c r="S7" i="1"/>
  <c r="U7" i="1"/>
  <c r="Y7" i="1"/>
  <c r="AA7" i="1"/>
  <c r="AC7" i="1"/>
  <c r="AJ7" i="1"/>
  <c r="E6" i="1"/>
  <c r="G6" i="1"/>
  <c r="Q6" i="1"/>
  <c r="S6" i="1"/>
  <c r="U6" i="1"/>
  <c r="Y6" i="1"/>
  <c r="AA6" i="1"/>
  <c r="AC6" i="1"/>
  <c r="AJ6" i="1"/>
  <c r="E5" i="1"/>
  <c r="G5" i="1"/>
  <c r="M5" i="1"/>
  <c r="Q5" i="1"/>
  <c r="S5" i="1"/>
  <c r="U5" i="1"/>
  <c r="Y5" i="1"/>
  <c r="AA5" i="1"/>
  <c r="AJ5" i="1"/>
  <c r="K4" i="1"/>
  <c r="Y4" i="1"/>
  <c r="AA4" i="1"/>
  <c r="AJ4" i="1"/>
</calcChain>
</file>

<file path=xl/sharedStrings.xml><?xml version="1.0" encoding="utf-8"?>
<sst xmlns="http://schemas.openxmlformats.org/spreadsheetml/2006/main" count="1343" uniqueCount="304">
  <si>
    <t>*Performance in Red reflects bad data quality</t>
  </si>
  <si>
    <t>**If 24 month return to homelessness rate is greater than 5%, award 0 points for Cost Effectiveneness</t>
  </si>
  <si>
    <t>Grantee Name</t>
  </si>
  <si>
    <t>Project Name</t>
  </si>
  <si>
    <t>Project Type</t>
  </si>
  <si>
    <t>SCORE</t>
  </si>
  <si>
    <t>% Returning to ES, TH, SH, outreach within 6 months of exit</t>
  </si>
  <si>
    <t>% Returning to ES, TH, SH, outreach within 24 months of exit</t>
  </si>
  <si>
    <t>Cost Effectiveness ($8,000  per PH exit or retention for max points**</t>
  </si>
  <si>
    <t>FY2012 Unspent CoC Program Funds (as % of total award)</t>
  </si>
  <si>
    <t>Current Spending Is on Track (1=no; 2=yes)</t>
  </si>
  <si>
    <t xml:space="preserve">HMIS Data Quality </t>
  </si>
  <si>
    <t>Project Requested Housing First Bonus Points (Y or N)</t>
  </si>
  <si>
    <t>SCORE - Bonus Points Awarded (10 max)</t>
  </si>
  <si>
    <t>Project Requested Bonus Points for Prioritizing Chronially Homeless (Y or N)</t>
  </si>
  <si>
    <t xml:space="preserve">SCORE - Bonus Points Awarded (10 max) </t>
  </si>
  <si>
    <t>TOTAL SCORE</t>
  </si>
  <si>
    <t># Clients Deceased</t>
  </si>
  <si>
    <t xml:space="preserve">Only 1 Leaver? </t>
  </si>
  <si>
    <t>Alcohol, Drug Addiction &amp; Mental Health Services Board of Tuscarawas and Carroll Counties</t>
  </si>
  <si>
    <t>Tuscarawas County TRA</t>
  </si>
  <si>
    <t>PH</t>
  </si>
  <si>
    <t>Allen Metropolitan Housing Authority</t>
  </si>
  <si>
    <t>Allen Shelter Plus Care Vouchers</t>
  </si>
  <si>
    <t>Ashtabula County Mental Health and Recovery Services Board</t>
  </si>
  <si>
    <t>Ashtabula Shelter Plus Care Vouchers for homeless persons with mental illness</t>
  </si>
  <si>
    <t>Athens Metropolitan Housing Authority</t>
  </si>
  <si>
    <t>Athens Shelter Plus Care</t>
  </si>
  <si>
    <t>Athens Serenity Village SAMI Shelter Plus Care</t>
  </si>
  <si>
    <t>Butler County</t>
  </si>
  <si>
    <t>Butler S+C Chronic II</t>
  </si>
  <si>
    <t>Butler County, Ohio</t>
  </si>
  <si>
    <t>Butler SPC for Adults with Chronic Homelessness</t>
  </si>
  <si>
    <t>Butler SPC for Homeless Individuals and Families</t>
  </si>
  <si>
    <t>City of Marietta, Ohio/PHA</t>
  </si>
  <si>
    <t>Marietta/Washington Shelter Plus Care</t>
  </si>
  <si>
    <t>City of Springfield, Ohio</t>
  </si>
  <si>
    <t>Springfield St Vincent DePaul Shelter + Care</t>
  </si>
  <si>
    <t>Springfield Shelter Plus Care 1</t>
  </si>
  <si>
    <t>Springfield Shelter Plus Care 3</t>
  </si>
  <si>
    <t>Coleman Professional Services</t>
  </si>
  <si>
    <t>Coleman PSH</t>
  </si>
  <si>
    <t>Columbiana County Mental Health Clinic dba The Counseling Center</t>
  </si>
  <si>
    <t>Permanent Housing for Persons with Disabilities</t>
  </si>
  <si>
    <t>Columbiana Metropolitan Housing Authority</t>
  </si>
  <si>
    <t>Columbiana MHA Shelter Plus Care 1</t>
  </si>
  <si>
    <t>Columbiana Free Choice II - The Counseling Center</t>
  </si>
  <si>
    <t>Hearthside Shelter Plus Care</t>
  </si>
  <si>
    <t>Community Action Commission of Fayette County</t>
  </si>
  <si>
    <t>CAC Permanent Supportive Housing (aka: Destination HOME)</t>
  </si>
  <si>
    <t>Fairfield Metropolitan Housing Authority</t>
  </si>
  <si>
    <t>Fairfield County S+C</t>
  </si>
  <si>
    <t>Fairfield MHA S+C</t>
  </si>
  <si>
    <t>Family &amp; Community Services</t>
  </si>
  <si>
    <t>Ravenna Permanent Supportive Housing</t>
  </si>
  <si>
    <t>Fayette Metropolitan Housing Authority</t>
  </si>
  <si>
    <t>Fayette Shelter Plus Care</t>
  </si>
  <si>
    <t>Findlay Hope House for the Homeless, Inc</t>
  </si>
  <si>
    <t>Able Housing</t>
  </si>
  <si>
    <t>Geauga County Board of Mental Health &amp; Recovery Services</t>
  </si>
  <si>
    <t>SPC Geauga County TRA</t>
  </si>
  <si>
    <t>Permanent Supportive Housing</t>
  </si>
  <si>
    <t>Greene Metropolitan Housing Authority</t>
  </si>
  <si>
    <t>Greene County Tenant Rental Assistance</t>
  </si>
  <si>
    <t>HM Housing Development Corp</t>
  </si>
  <si>
    <t>Faith House II</t>
  </si>
  <si>
    <t>Hocking Metropolitan Housing Authority</t>
  </si>
  <si>
    <t>Hocking Shelter Plus Care</t>
  </si>
  <si>
    <t>Interfaith Hospitality Network of Springfield</t>
  </si>
  <si>
    <t xml:space="preserve">Permanent Housing with Supportive Services </t>
  </si>
  <si>
    <t>Saint Vincent House</t>
  </si>
  <si>
    <t>Jefferson County Community Action Council</t>
  </si>
  <si>
    <t>Supportive Housing Program</t>
  </si>
  <si>
    <t>Jefferson County Prevention and Recovery Board</t>
  </si>
  <si>
    <t>Jefferson County Shelter Plus Care</t>
  </si>
  <si>
    <t>Shelter Plus Care 2</t>
  </si>
  <si>
    <t>Knox Metropolitan Housing Authority</t>
  </si>
  <si>
    <t>Knox County TRA</t>
  </si>
  <si>
    <t>Lake County Alcohol, Drug Addiction and Mental Health Services Board</t>
  </si>
  <si>
    <t>Lake S+C II</t>
  </si>
  <si>
    <t>Lake S+C III</t>
  </si>
  <si>
    <t>Lake County SPC</t>
  </si>
  <si>
    <t>Lawrence County Port Authority</t>
  </si>
  <si>
    <t>Lawrence One-Stop Shelter Plus Care</t>
  </si>
  <si>
    <t>Licking Metropolitan Housing Authority</t>
  </si>
  <si>
    <t>Shelter Plus Care Chronic</t>
  </si>
  <si>
    <t>Shelter Plus Care Vouchers 2</t>
  </si>
  <si>
    <t>Licking Shelter Plus Care</t>
  </si>
  <si>
    <t>Lorain Metropolitan Housing Authority</t>
  </si>
  <si>
    <t>Lorain Shelter Plus Care</t>
  </si>
  <si>
    <t>Medina County Alcohol, Drug Addiction and Mental Health Board</t>
  </si>
  <si>
    <t>Northland II</t>
  </si>
  <si>
    <t>Medina Metropolitan Housing Authority</t>
  </si>
  <si>
    <t>Medina County TRA</t>
  </si>
  <si>
    <t>Mental Health &amp; Recovery Board of Union County</t>
  </si>
  <si>
    <t>I'm Home</t>
  </si>
  <si>
    <t>Shelter Plus Care Union County</t>
  </si>
  <si>
    <t>Mental Health, Drug and Alcohol Services Board (Logan &amp; Champaign)</t>
  </si>
  <si>
    <t>Logan/Champaign Housing</t>
  </si>
  <si>
    <t>Family Housing</t>
  </si>
  <si>
    <t>Madriver/Park Street</t>
  </si>
  <si>
    <t>New Housing Ohio, Inc.</t>
  </si>
  <si>
    <t>Warren County Permanent Supportive Housing</t>
  </si>
  <si>
    <t>New Sunrise Properties, Inc.</t>
  </si>
  <si>
    <t>Supportive Housing</t>
  </si>
  <si>
    <t>Portage Metropolitan Housing Authority</t>
  </si>
  <si>
    <t>Portage Shelter Plus Care</t>
  </si>
  <si>
    <t>Preble County Mental Health and Recovery Board</t>
  </si>
  <si>
    <t>Prestwick Square</t>
  </si>
  <si>
    <t>Residential Administrators, Inc.</t>
  </si>
  <si>
    <t>Residential Administrators PSH</t>
  </si>
  <si>
    <t>The Salvation Army, a New York Corporation</t>
  </si>
  <si>
    <t>Delaware County Permanent Supportive Housing for Families</t>
  </si>
  <si>
    <t>Tri-County Board of Recovery &amp; Mental Health Services</t>
  </si>
  <si>
    <t>Miami County SPC</t>
  </si>
  <si>
    <t>Trumbull County Mental Health and Recovery Board</t>
  </si>
  <si>
    <t>Joey's Landing</t>
  </si>
  <si>
    <t>Trumbull Shelter Plus Care for homeless persons with a mental illness 1</t>
  </si>
  <si>
    <t>Trumbull New Shelter Plus Care Chronic</t>
  </si>
  <si>
    <t>Trumbull New Shelter Plus Care Vouchers</t>
  </si>
  <si>
    <t>Shelter Plus Care Vouchers for Families</t>
  </si>
  <si>
    <t>Warren Metropolitan Housing Authority</t>
  </si>
  <si>
    <t>Warren S+C</t>
  </si>
  <si>
    <t>Wayne Metropolitan Housing Authority</t>
  </si>
  <si>
    <t>Wayne Shelter Plus Care</t>
  </si>
  <si>
    <t>WSOS Community Action Commission, Inc</t>
  </si>
  <si>
    <t>WSOS Homenet Permanent Supportive Housing</t>
  </si>
  <si>
    <t>WSOS Homenet Permanent Supportive Housing Program - DV</t>
  </si>
  <si>
    <t>YWCA of Elyria</t>
  </si>
  <si>
    <t>Women In Secure Housing</t>
  </si>
  <si>
    <t>Zanesville Metropolitan Housing Authority</t>
  </si>
  <si>
    <t>Zanesville Metropolitan Housing Authority (ZMHA) Shelter Plus Care TRA Program</t>
  </si>
  <si>
    <t>Beacon House</t>
  </si>
  <si>
    <t>SH</t>
  </si>
  <si>
    <t xml:space="preserve">Average Length of Stay </t>
  </si>
  <si>
    <t>Cost Effectiveness ($8,000  per PH exit for max points)**</t>
  </si>
  <si>
    <t>Project Requested Housing First Bonus Points</t>
  </si>
  <si>
    <t>SCORE - Bonus Points Awarded (20 max)</t>
  </si>
  <si>
    <t>Beatitude House</t>
  </si>
  <si>
    <t>A House of Blessing, Warren</t>
  </si>
  <si>
    <t>TH</t>
  </si>
  <si>
    <t>Catholic Charities Diocese of Toledo Inc</t>
  </si>
  <si>
    <t>Miriam House</t>
  </si>
  <si>
    <t>CAC Transitional Housing</t>
  </si>
  <si>
    <t>Community Action Partnership of the Greater Dayton Area</t>
  </si>
  <si>
    <t>Harding Place Transitional Housing Program</t>
  </si>
  <si>
    <t>Family &amp; Community Services, Inc.</t>
  </si>
  <si>
    <t>Portage Area Transitional Housing 3</t>
  </si>
  <si>
    <t>Portage Area Transitional Housing 2</t>
  </si>
  <si>
    <t>Family Recovery Center</t>
  </si>
  <si>
    <t>Fleming House</t>
  </si>
  <si>
    <t>Family Violence Prevention Center of Greene County, Inc.</t>
  </si>
  <si>
    <t>Supportive Opportunity &amp; Services*</t>
  </si>
  <si>
    <t>FAITH House</t>
  </si>
  <si>
    <t>Ironton Lawrence County Area CAO, Inc.</t>
  </si>
  <si>
    <t>Lawrence County One-Stop TRA</t>
  </si>
  <si>
    <t>Licking County Coalition for Housing</t>
  </si>
  <si>
    <t>LCCH Transitional Housing</t>
  </si>
  <si>
    <t>McKinley Hall, Inc.</t>
  </si>
  <si>
    <t>Dimensions Women's Transitional</t>
  </si>
  <si>
    <t>Homeward Bound</t>
  </si>
  <si>
    <t>Pickaway County Community Action Organization, Inc.</t>
  </si>
  <si>
    <t>Haven House Supportive Housing Project*</t>
  </si>
  <si>
    <t>Project Woman of Springfield and Clark County</t>
  </si>
  <si>
    <t>Chrysalis Transitional Program*</t>
  </si>
  <si>
    <t>Reign of Renewal*</t>
  </si>
  <si>
    <t>Rapid Re-Housing Ohio</t>
  </si>
  <si>
    <t>Volunteers of America of Greater Ohio, Inc.</t>
  </si>
  <si>
    <t>Serenity House Supportive Housing Program</t>
  </si>
  <si>
    <t>Crossroads Supportive Housing Program</t>
  </si>
  <si>
    <t>Mansfield Transitional Housing Program</t>
  </si>
  <si>
    <t>Transitions</t>
  </si>
  <si>
    <t>WSOS Community Action Commission, Inc.</t>
  </si>
  <si>
    <t>WSOS Homenet Transitional Housing Program</t>
  </si>
  <si>
    <t>Women's Campus Project</t>
  </si>
  <si>
    <t>YWCA of Hamilton Ohio Inc.</t>
  </si>
  <si>
    <t>Goodman Place</t>
  </si>
  <si>
    <t>Ohio Balance of State Continuum of Care</t>
  </si>
  <si>
    <t>Background Information</t>
  </si>
  <si>
    <t>Project Evaluation Results</t>
  </si>
  <si>
    <t>Project Evaluation Data Quality Issues</t>
  </si>
  <si>
    <t>For victim services agencies that had to submit an APR in order to have their project evaluated, a CoC project would have received 0 points on an evaluation item because of data quality issues if errors were identified in the APR question that provided performance data on a particular item (as reported in the final APR submitted to COHHIO).</t>
  </si>
  <si>
    <t>Project Evaluation Ranking</t>
  </si>
  <si>
    <t>Project Evaluation Results, Ranking, and Funding Recommendations</t>
  </si>
  <si>
    <t>2016 CoC Project Evaluation Preliminary Scoring and Ranking Results</t>
  </si>
  <si>
    <t>Ohio BoSCoC 2016 Renewal CoC Project Evaluation</t>
  </si>
  <si>
    <t>*Clients who died do not get included in performance data. Projects with only one leaver were not evaluated on items that rely on exit information</t>
  </si>
  <si>
    <t>Graham Drive Family Housing</t>
  </si>
  <si>
    <t>McKinley Grove</t>
  </si>
  <si>
    <t>Portage Shelter Plus Care 2</t>
  </si>
  <si>
    <t>Prestwick Square 2</t>
  </si>
  <si>
    <t>Sojourners Care Network</t>
  </si>
  <si>
    <t>Generation Now PSH</t>
  </si>
  <si>
    <t>Warren County S+C 2</t>
  </si>
  <si>
    <t>RRH</t>
  </si>
  <si>
    <t>% Participants Remaining In Project During the Reporting Period or Exiting to PH (&gt;=90%)</t>
  </si>
  <si>
    <t>% Exits to Participants Own Housing (&gt;=80%)</t>
  </si>
  <si>
    <t>% Returning to ES, TH, SH, outreach within 6 months of exit (not evaluating)</t>
  </si>
  <si>
    <t>% Returning to ES, TH, SH, outreach within 24 months of exit (not evaluating)</t>
  </si>
  <si>
    <t>% Participants with 1+ Source of Non-cash Benefits at Exit (&gt;=85%)</t>
  </si>
  <si>
    <t>Average Daily Bed Utilization (&gt;=90%)</t>
  </si>
  <si>
    <t>% Entering Program From Emergeny Shelters or Unsheltered Locations (&gt;=85%)</t>
  </si>
  <si>
    <t>% Entering Program with No Income (&gt;=40%)</t>
  </si>
  <si>
    <t>FY2013 Unspent CoC Program Funds (as % of total award)</t>
  </si>
  <si>
    <t>% Participants Moving from TH to PH at Exit (&gt;=83%)</t>
  </si>
  <si>
    <t>% Entering Program From Emergeny Shelters or Unsheltered Locations (&gt;=75%)</t>
  </si>
  <si>
    <t>% Entering Program with No Income (&gt;=30%)</t>
  </si>
  <si>
    <t>% Participants with 1+ Source of Non-cash Benefits at Exit (&gt;=75%)</t>
  </si>
  <si>
    <t>% Adult Participants who Gained or Increased their Total Income (from all sources) as of the End of Reporting Period or at Exit (&gt;=20%)</t>
  </si>
  <si>
    <t>% Entering Program From Unsheltered Locations (=100%)</t>
  </si>
  <si>
    <t>% Adult Participants who Gained or Increased their Total Income (from all sources) as of the End of Reporting Period or at Exit (&gt;=30%)</t>
  </si>
  <si>
    <t>% Adult Participants who Gained or Increased their Total Income (from all sources) as of the End of Reporting Period or at Exit (&gt;=28%)</t>
  </si>
  <si>
    <t>% Adult Participants who Gained or Increased their Total Income (from all sources) as of the End of Reporting Period or at Exit (&gt;=18%)</t>
  </si>
  <si>
    <t>% Participants Exiting to PH (&gt;=75%)</t>
  </si>
  <si>
    <t>% Participants Movingto PH at Exit (&gt;=83%)</t>
  </si>
  <si>
    <t>n/a</t>
  </si>
  <si>
    <t>2 deceased</t>
  </si>
  <si>
    <t>missing data rate of 50%</t>
  </si>
  <si>
    <t>1 deceased</t>
  </si>
  <si>
    <t>3 deceased</t>
  </si>
  <si>
    <t>no exits</t>
  </si>
  <si>
    <t>missing data rate of 5%</t>
  </si>
  <si>
    <t>1 deceased and no exits for Exits to Own Housing</t>
  </si>
  <si>
    <t>I can't tell which report to use</t>
  </si>
  <si>
    <t>missing data rate of 4.8%</t>
  </si>
  <si>
    <t>missing data rate of 13%</t>
  </si>
  <si>
    <t>missing data rate of 8.3%</t>
  </si>
  <si>
    <t>missing data rate of 17.4%, 1 deceased but client was still in program on report end date</t>
  </si>
  <si>
    <t>1 deceased but client was still in program on report end date</t>
  </si>
  <si>
    <t>1 deceased- doesn't affect meeting first goal, but affects Exits to Own Housing??</t>
  </si>
  <si>
    <t>1 leaver</t>
  </si>
  <si>
    <t>na</t>
  </si>
  <si>
    <t>missing data rate of 10% for non-cash benefits</t>
  </si>
  <si>
    <t>Y</t>
  </si>
  <si>
    <t>N</t>
  </si>
  <si>
    <t>non-renewal project</t>
  </si>
  <si>
    <t>Preliminary Rank</t>
  </si>
  <si>
    <t xml:space="preserve">Details about the 2016 Ohio BoSCoC project evlauation process can be found in the Ohio BoSCoC 2016 CoC Competition Plan and Timeline document. </t>
  </si>
  <si>
    <t xml:space="preserve">When projects received the exact same project evaluation score they were ordered alphabetically by grantee name. For final ranking, these projects will be ordered randomly. </t>
  </si>
  <si>
    <t xml:space="preserve">Every year, the Ohio BoSCoC Steering Committee evaluates the performance of renewing CoC projects and uses those results to determine ranking of CoC projects within HUD’s CoC Competition Project Priority Listing. This ranking involves, in part, placing projects into Tier 1 or Tier 2 funding categories. Moreover, these project evaluation results inform CoC project funding decisions, particularly when HUD requires cuts to overall CoC Program funding. </t>
  </si>
  <si>
    <r>
      <t xml:space="preserve">As stated in the </t>
    </r>
    <r>
      <rPr>
        <i/>
        <sz val="10"/>
        <color indexed="8"/>
        <rFont val="Arial"/>
      </rPr>
      <t xml:space="preserve">Ohio BoSCoC 2016 CoC Competition Plan and Timeline </t>
    </r>
    <r>
      <rPr>
        <sz val="10"/>
        <color indexed="8"/>
        <rFont val="Arial"/>
        <family val="2"/>
      </rPr>
      <t xml:space="preserve">document, projects with more than 2% missing data on any evaluation item in the HMIS Project Evaluation Report will receive 0 points on the relevant evaluation item. Projects receiving 0 points for an evaluation item because of poor data quality have their performance recorded at 0% for the item and the reported performance is in red font. </t>
    </r>
  </si>
  <si>
    <t xml:space="preserve">HUD has not yet released information about funding availability for the 2016 CoC Competition. Therefore, the Ohio BoSCoC Steering Committee has not yet made funding recommendations fo renewal or new CoC projects. Once funding availability information is released, the Ohio BoSCoC Steering Committee will make final funding recommendations. </t>
  </si>
  <si>
    <t>Family Abuse Shelter of Miami County, Inc.</t>
  </si>
  <si>
    <t>Miami County Family RRH</t>
  </si>
  <si>
    <t>Family Abuse Shelter PSH</t>
  </si>
  <si>
    <t>The Center for Individual and Family Services</t>
  </si>
  <si>
    <t>Next Step</t>
  </si>
  <si>
    <t>Appleseed Community Mental Health Center, Inc.</t>
  </si>
  <si>
    <t>Appleseed RRH</t>
  </si>
  <si>
    <t>points adjusted based on appeal decision</t>
  </si>
  <si>
    <t>NA</t>
  </si>
  <si>
    <t>Applicant Name</t>
  </si>
  <si>
    <t>PRELIMINARY RANK (among new projects only)</t>
  </si>
  <si>
    <t>WSOS</t>
  </si>
  <si>
    <t>ADAMH Board of Tuscarawas</t>
  </si>
  <si>
    <t>Integrated Community Enterprises</t>
  </si>
  <si>
    <t>VOA Greater Ohio</t>
  </si>
  <si>
    <t>Family and Community Services</t>
  </si>
  <si>
    <t>HM Housing</t>
  </si>
  <si>
    <t>Emergency Money Fund</t>
  </si>
  <si>
    <t>CAC Fayette</t>
  </si>
  <si>
    <t>IHN of Springfield</t>
  </si>
  <si>
    <t>Greene MHA</t>
  </si>
  <si>
    <t>New Sunrise Properties</t>
  </si>
  <si>
    <t>LCCH RRH</t>
  </si>
  <si>
    <t>PSH Expansion</t>
  </si>
  <si>
    <t>Recovery Begins at Home</t>
  </si>
  <si>
    <t>Gallia County Children's Home</t>
  </si>
  <si>
    <t>Almost Home Region 3</t>
  </si>
  <si>
    <t>Beatitude PSH</t>
  </si>
  <si>
    <t>G St. Veterans Home</t>
  </si>
  <si>
    <t>Faith House</t>
  </si>
  <si>
    <t>Riddle St. Veterans Home</t>
  </si>
  <si>
    <t>RRH for Families</t>
  </si>
  <si>
    <t>Recovery Housing</t>
  </si>
  <si>
    <t>Mulberry Terrace</t>
  </si>
  <si>
    <t>Greene Metropolitan Tenant Rental Assistance</t>
  </si>
  <si>
    <t>New Haven House</t>
  </si>
  <si>
    <t>Charles Place</t>
  </si>
  <si>
    <t>Licking County Coalition for Housing*</t>
  </si>
  <si>
    <t>Not ranked</t>
  </si>
  <si>
    <t>**The following renewal CoC projects were not evaluated because they did not have enough data (ie, had not been operating 9 months yet). These projects will be ranked within Tier 1:</t>
  </si>
  <si>
    <t>*This project is a partial reallocation from a current project. Thus would be funded with existing funds.</t>
  </si>
  <si>
    <t>Ohio BoSCoC 2016 New CoC Project Preliminary Ranking</t>
  </si>
  <si>
    <t>Ohio BoSCC 2016 Renewal CoC Project Ranking**</t>
  </si>
  <si>
    <t xml:space="preserve">FY2016 FINAL Renewal Project Ranking Results and Preliminary New Project Ranking </t>
  </si>
  <si>
    <t>Released 6/10/16, Updated and re-released 6/30/16</t>
  </si>
  <si>
    <t>Released August 2, 2016</t>
  </si>
  <si>
    <t>Funding Request</t>
  </si>
  <si>
    <t>ODSA</t>
  </si>
  <si>
    <t>HMIS Renewal</t>
  </si>
  <si>
    <t>HMIS</t>
  </si>
  <si>
    <t>Project Evaluation Score</t>
  </si>
  <si>
    <t>RRH reallocation*</t>
  </si>
  <si>
    <t>*Reallocation Project</t>
  </si>
  <si>
    <t>PSH Expansion*</t>
  </si>
  <si>
    <t>Recovery Begins at Home*</t>
  </si>
  <si>
    <t>Charles Place*</t>
  </si>
  <si>
    <t>Almost Home Region 3*</t>
  </si>
  <si>
    <t>*New Project</t>
  </si>
  <si>
    <t>Final Rank</t>
  </si>
  <si>
    <t>TIER 2 PROJECTS</t>
  </si>
  <si>
    <t>FINAL PROJECT RANKING</t>
  </si>
  <si>
    <t xml:space="preserve">FY2016 FINAL CoC Project Ranking Results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</si>
</sst>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0.0%"/>
  </numFmts>
  <fonts count="34" x14ac:knownFonts="1">
    <font>
      <sz val="12"/>
      <color theme="1"/>
      <name val="Calibri"/>
      <family val="2"/>
      <scheme val="minor"/>
    </font>
    <font>
      <b/>
      <sz val="14"/>
      <color theme="1"/>
      <name val="Arial"/>
    </font>
    <font>
      <b/>
      <sz val="12"/>
      <color theme="1"/>
      <name val="Arial"/>
    </font>
    <font>
      <b/>
      <i/>
      <sz val="12"/>
      <color theme="1"/>
      <name val="Arial"/>
    </font>
    <font>
      <sz val="12"/>
      <color theme="1"/>
      <name val="Arial"/>
    </font>
    <font>
      <b/>
      <i/>
      <sz val="12"/>
      <color rgb="FFFF0000"/>
      <name val="Arial"/>
    </font>
    <font>
      <b/>
      <sz val="10"/>
      <color theme="1"/>
      <name val="Arial"/>
    </font>
    <font>
      <b/>
      <sz val="11"/>
      <color theme="1"/>
      <name val="Arial"/>
    </font>
    <font>
      <b/>
      <sz val="10"/>
      <name val="Arial"/>
    </font>
    <font>
      <sz val="10"/>
      <name val="Arial"/>
    </font>
    <font>
      <sz val="10"/>
      <color theme="1"/>
      <name val="Arial"/>
      <family val="2"/>
    </font>
    <font>
      <sz val="10"/>
      <color rgb="FF000000"/>
      <name val="Arial"/>
    </font>
    <font>
      <sz val="11"/>
      <color theme="1"/>
      <name val="Calibri"/>
      <family val="2"/>
      <scheme val="minor"/>
    </font>
    <font>
      <sz val="11"/>
      <color indexed="8"/>
      <name val="Calibri"/>
      <family val="2"/>
    </font>
    <font>
      <b/>
      <sz val="11"/>
      <color theme="1"/>
      <name val="Calibri"/>
      <family val="2"/>
      <scheme val="minor"/>
    </font>
    <font>
      <sz val="11"/>
      <color theme="1"/>
      <name val="Arial"/>
    </font>
    <font>
      <i/>
      <sz val="10"/>
      <color indexed="8"/>
      <name val="Arial"/>
    </font>
    <font>
      <sz val="10"/>
      <color indexed="8"/>
      <name val="Arial"/>
      <family val="2"/>
    </font>
    <font>
      <u/>
      <sz val="12"/>
      <color theme="10"/>
      <name val="Calibri"/>
      <family val="2"/>
      <scheme val="minor"/>
    </font>
    <font>
      <u/>
      <sz val="12"/>
      <color theme="11"/>
      <name val="Calibri"/>
      <family val="2"/>
      <scheme val="minor"/>
    </font>
    <font>
      <sz val="10"/>
      <color rgb="FFFF0000"/>
      <name val="Arial"/>
    </font>
    <font>
      <b/>
      <sz val="12"/>
      <color theme="1"/>
      <name val="Calibri"/>
      <family val="2"/>
      <scheme val="minor"/>
    </font>
    <font>
      <b/>
      <sz val="12"/>
      <name val="Arial"/>
    </font>
    <font>
      <sz val="12"/>
      <name val="Calibri"/>
      <family val="2"/>
      <scheme val="minor"/>
    </font>
    <font>
      <sz val="11"/>
      <name val="Arial"/>
    </font>
    <font>
      <sz val="8"/>
      <name val="Calibri"/>
      <family val="2"/>
      <scheme val="minor"/>
    </font>
    <font>
      <i/>
      <sz val="12"/>
      <color theme="1"/>
      <name val="Arial"/>
    </font>
    <font>
      <b/>
      <sz val="14"/>
      <color rgb="FF000000"/>
      <name val="Arial"/>
    </font>
    <font>
      <b/>
      <sz val="14"/>
      <color theme="1"/>
      <name val="Arial Narrow"/>
    </font>
    <font>
      <b/>
      <sz val="11"/>
      <name val="Arial Narrow"/>
    </font>
    <font>
      <sz val="11"/>
      <name val="Arial Narrow"/>
    </font>
    <font>
      <sz val="11"/>
      <color theme="1"/>
      <name val="Arial Narrow"/>
    </font>
    <font>
      <b/>
      <sz val="11"/>
      <color theme="1"/>
      <name val="Arial Narrow"/>
    </font>
    <font>
      <sz val="14"/>
      <color theme="1"/>
      <name val="Arial Narrow"/>
    </font>
  </fonts>
  <fills count="9">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94C94B"/>
        <bgColor indexed="64"/>
      </patternFill>
    </fill>
    <fill>
      <patternFill patternType="solid">
        <fgColor theme="6" tint="0.59999389629810485"/>
        <bgColor indexed="64"/>
      </patternFill>
    </fill>
    <fill>
      <patternFill patternType="solid">
        <fgColor theme="4" tint="0.59999389629810485"/>
        <bgColor rgb="FF000000"/>
      </patternFill>
    </fill>
    <fill>
      <patternFill patternType="solid">
        <fgColor theme="0" tint="-0.249977111117893"/>
        <bgColor indexed="64"/>
      </patternFill>
    </fill>
  </fills>
  <borders count="20">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bottom style="medium">
        <color auto="1"/>
      </bottom>
      <diagonal/>
    </border>
    <border>
      <left style="medium">
        <color auto="1"/>
      </left>
      <right/>
      <top/>
      <bottom/>
      <diagonal/>
    </border>
  </borders>
  <cellStyleXfs count="505">
    <xf numFmtId="0" fontId="0" fillId="0" borderId="0"/>
    <xf numFmtId="44" fontId="12" fillId="0" borderId="0" applyFont="0" applyFill="0" applyBorder="0" applyAlignment="0" applyProtection="0"/>
    <xf numFmtId="44" fontId="13" fillId="0" borderId="0" applyFont="0" applyFill="0" applyBorder="0" applyAlignment="0" applyProtection="0"/>
    <xf numFmtId="0" fontId="12" fillId="0" borderId="0"/>
    <xf numFmtId="0" fontId="9" fillId="0" borderId="0" applyFill="0"/>
    <xf numFmtId="0" fontId="9" fillId="0" borderId="0" applyFill="0"/>
    <xf numFmtId="0" fontId="9" fillId="0" borderId="0" applyFill="0"/>
    <xf numFmtId="0" fontId="12" fillId="0" borderId="0"/>
    <xf numFmtId="0" fontId="12" fillId="0" borderId="0"/>
    <xf numFmtId="0" fontId="9" fillId="0" borderId="0" applyFill="0"/>
    <xf numFmtId="0" fontId="9" fillId="0" borderId="0" applyFill="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251">
    <xf numFmtId="0" fontId="0" fillId="0" borderId="0" xfId="0"/>
    <xf numFmtId="0" fontId="1" fillId="0" borderId="0" xfId="0" applyFont="1" applyFill="1" applyAlignment="1">
      <alignment vertical="center"/>
    </xf>
    <xf numFmtId="0" fontId="2" fillId="0" borderId="0" xfId="0" applyFont="1" applyFill="1" applyAlignment="1">
      <alignment vertical="center" wrapText="1"/>
    </xf>
    <xf numFmtId="0" fontId="2" fillId="0" borderId="0" xfId="0" applyFont="1" applyFill="1"/>
    <xf numFmtId="10" fontId="2" fillId="0" borderId="0" xfId="0" applyNumberFormat="1" applyFont="1" applyFill="1" applyAlignment="1" applyProtection="1">
      <alignment horizontal="center" vertical="center"/>
      <protection locked="0"/>
    </xf>
    <xf numFmtId="0" fontId="2" fillId="0" borderId="0" xfId="0" applyFont="1" applyFill="1" applyAlignment="1">
      <alignment horizontal="center" vertical="center"/>
    </xf>
    <xf numFmtId="0" fontId="4" fillId="0" borderId="0" xfId="0" applyFont="1" applyFill="1" applyAlignment="1">
      <alignment horizontal="center" vertical="center"/>
    </xf>
    <xf numFmtId="9" fontId="4" fillId="0" borderId="0" xfId="0" applyNumberFormat="1" applyFont="1" applyFill="1" applyAlignment="1">
      <alignment horizontal="center" vertical="center"/>
    </xf>
    <xf numFmtId="10" fontId="4" fillId="0" borderId="0" xfId="0" applyNumberFormat="1" applyFont="1" applyFill="1" applyAlignment="1">
      <alignment horizontal="center" vertical="center"/>
    </xf>
    <xf numFmtId="10" fontId="2" fillId="0" borderId="0" xfId="0" applyNumberFormat="1" applyFont="1" applyFill="1" applyAlignment="1">
      <alignment horizontal="center" vertical="center"/>
    </xf>
    <xf numFmtId="10" fontId="5" fillId="0" borderId="0" xfId="0" applyNumberFormat="1" applyFont="1" applyFill="1" applyAlignment="1">
      <alignment horizontal="center" vertical="center"/>
    </xf>
    <xf numFmtId="164" fontId="2" fillId="0" borderId="0" xfId="0" applyNumberFormat="1" applyFont="1" applyFill="1" applyAlignment="1">
      <alignment horizontal="center" vertical="center"/>
    </xf>
    <xf numFmtId="9" fontId="2" fillId="0" borderId="0" xfId="0" applyNumberFormat="1" applyFont="1" applyFill="1" applyAlignment="1">
      <alignment horizontal="center" vertical="center"/>
    </xf>
    <xf numFmtId="0" fontId="7" fillId="0" borderId="0" xfId="0" applyFont="1" applyFill="1" applyAlignment="1">
      <alignment horizontal="center" vertical="center"/>
    </xf>
    <xf numFmtId="0" fontId="8" fillId="3" borderId="2" xfId="0" applyFont="1" applyFill="1" applyBorder="1" applyAlignment="1" applyProtection="1">
      <alignment horizontal="center" vertical="center" textRotation="48" wrapText="1"/>
    </xf>
    <xf numFmtId="0" fontId="8" fillId="3" borderId="2" xfId="0" applyFont="1" applyFill="1" applyBorder="1" applyAlignment="1" applyProtection="1">
      <alignment horizontal="center" vertical="center" textRotation="48" wrapText="1"/>
      <protection locked="0"/>
    </xf>
    <xf numFmtId="10" fontId="6" fillId="3" borderId="2" xfId="0" applyNumberFormat="1" applyFont="1" applyFill="1" applyBorder="1" applyAlignment="1">
      <alignment horizontal="center" vertical="center" textRotation="48" wrapText="1"/>
    </xf>
    <xf numFmtId="0" fontId="6" fillId="4" borderId="2" xfId="0" applyFont="1" applyFill="1" applyBorder="1" applyAlignment="1">
      <alignment horizontal="center" vertical="center" textRotation="48" wrapText="1"/>
    </xf>
    <xf numFmtId="9" fontId="6" fillId="3" borderId="2" xfId="0" applyNumberFormat="1" applyFont="1" applyFill="1" applyBorder="1" applyAlignment="1">
      <alignment horizontal="center" vertical="center" textRotation="48" wrapText="1"/>
    </xf>
    <xf numFmtId="164" fontId="6" fillId="3" borderId="2" xfId="0" applyNumberFormat="1" applyFont="1" applyFill="1" applyBorder="1" applyAlignment="1">
      <alignment horizontal="center" vertical="center" textRotation="48" wrapText="1"/>
    </xf>
    <xf numFmtId="0" fontId="6" fillId="3" borderId="2" xfId="0" applyFont="1" applyFill="1" applyBorder="1" applyAlignment="1">
      <alignment horizontal="center" vertical="center" textRotation="48" wrapText="1"/>
    </xf>
    <xf numFmtId="0" fontId="7" fillId="4" borderId="2" xfId="0" applyFont="1" applyFill="1" applyBorder="1" applyAlignment="1">
      <alignment horizontal="center" vertical="center" textRotation="48" wrapText="1"/>
    </xf>
    <xf numFmtId="0" fontId="6" fillId="3" borderId="2" xfId="0" applyFont="1" applyFill="1" applyBorder="1" applyAlignment="1">
      <alignment horizontal="center" textRotation="48"/>
    </xf>
    <xf numFmtId="0" fontId="9" fillId="0" borderId="2" xfId="0" applyFont="1" applyFill="1" applyBorder="1" applyAlignment="1" applyProtection="1">
      <alignment horizontal="left" vertical="center" wrapText="1"/>
      <protection locked="0"/>
    </xf>
    <xf numFmtId="164" fontId="9" fillId="0" borderId="3" xfId="0" applyNumberFormat="1" applyFont="1" applyFill="1" applyBorder="1" applyAlignment="1" applyProtection="1">
      <alignment horizontal="center" vertical="center"/>
      <protection locked="0"/>
    </xf>
    <xf numFmtId="10" fontId="10" fillId="0" borderId="2" xfId="0" applyNumberFormat="1" applyFont="1" applyFill="1" applyBorder="1" applyAlignment="1">
      <alignment horizontal="center" vertical="center"/>
    </xf>
    <xf numFmtId="0" fontId="10" fillId="4" borderId="2" xfId="0" applyFont="1" applyFill="1" applyBorder="1" applyAlignment="1">
      <alignment horizontal="center" vertical="center"/>
    </xf>
    <xf numFmtId="9" fontId="10" fillId="0" borderId="2" xfId="0" applyNumberFormat="1" applyFont="1" applyFill="1" applyBorder="1" applyAlignment="1">
      <alignment horizontal="center" vertical="center"/>
    </xf>
    <xf numFmtId="164" fontId="10"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165" fontId="10" fillId="0"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10" fillId="0" borderId="0" xfId="0" applyFont="1" applyFill="1"/>
    <xf numFmtId="0" fontId="10" fillId="0" borderId="2" xfId="0" applyFont="1" applyFill="1" applyBorder="1" applyAlignment="1">
      <alignment vertical="center"/>
    </xf>
    <xf numFmtId="0" fontId="9" fillId="0" borderId="2" xfId="0" applyFont="1" applyFill="1" applyBorder="1" applyAlignment="1" applyProtection="1">
      <alignment vertical="center" wrapText="1"/>
      <protection locked="0"/>
    </xf>
    <xf numFmtId="0" fontId="9" fillId="0" borderId="2" xfId="0" applyFont="1" applyFill="1" applyBorder="1" applyAlignment="1">
      <alignment vertical="center" wrapText="1"/>
    </xf>
    <xf numFmtId="0" fontId="9" fillId="0" borderId="3" xfId="0" applyFont="1" applyFill="1" applyBorder="1" applyAlignment="1" applyProtection="1">
      <alignment horizontal="center" vertical="center"/>
      <protection locked="0"/>
    </xf>
    <xf numFmtId="0" fontId="10" fillId="0" borderId="2" xfId="0" applyFont="1" applyFill="1" applyBorder="1" applyAlignment="1">
      <alignment vertical="center" wrapText="1"/>
    </xf>
    <xf numFmtId="0" fontId="10" fillId="0" borderId="3" xfId="0" applyFont="1" applyFill="1" applyBorder="1" applyAlignment="1" applyProtection="1">
      <alignment horizontal="center" vertical="center"/>
      <protection locked="0"/>
    </xf>
    <xf numFmtId="0" fontId="9" fillId="0" borderId="4" xfId="0" applyFont="1" applyFill="1" applyBorder="1" applyAlignment="1" applyProtection="1">
      <alignment horizontal="left" vertical="center" wrapText="1"/>
      <protection locked="0"/>
    </xf>
    <xf numFmtId="164" fontId="9" fillId="0" borderId="4" xfId="0" applyNumberFormat="1" applyFont="1" applyFill="1" applyBorder="1" applyAlignment="1" applyProtection="1">
      <alignment horizontal="center" vertical="center"/>
      <protection locked="0"/>
    </xf>
    <xf numFmtId="10" fontId="0" fillId="0" borderId="0" xfId="0" applyNumberFormat="1" applyAlignment="1">
      <alignment horizontal="center" vertical="center"/>
    </xf>
    <xf numFmtId="0" fontId="0" fillId="4" borderId="0" xfId="0" applyFill="1" applyAlignment="1">
      <alignment horizontal="center" vertical="center"/>
    </xf>
    <xf numFmtId="9" fontId="0" fillId="0" borderId="0" xfId="0" applyNumberFormat="1" applyFill="1" applyAlignment="1">
      <alignment horizontal="center" vertical="center"/>
    </xf>
    <xf numFmtId="164" fontId="0" fillId="0" borderId="0" xfId="0" applyNumberFormat="1" applyFill="1" applyAlignment="1">
      <alignment horizontal="center" vertical="center"/>
    </xf>
    <xf numFmtId="9" fontId="0" fillId="0" borderId="0" xfId="0" applyNumberFormat="1" applyAlignment="1">
      <alignment horizontal="center" vertical="center"/>
    </xf>
    <xf numFmtId="0" fontId="0" fillId="0" borderId="0" xfId="0" applyAlignment="1">
      <alignment horizontal="center" vertical="center"/>
    </xf>
    <xf numFmtId="0" fontId="10" fillId="4" borderId="5" xfId="0" applyFont="1" applyFill="1" applyBorder="1" applyAlignment="1">
      <alignment horizontal="center" vertical="center"/>
    </xf>
    <xf numFmtId="0" fontId="7" fillId="4" borderId="0" xfId="0" applyFont="1" applyFill="1" applyAlignment="1">
      <alignment horizontal="center" vertical="center"/>
    </xf>
    <xf numFmtId="0" fontId="10" fillId="4" borderId="0" xfId="0" applyFont="1" applyFill="1" applyBorder="1" applyAlignment="1">
      <alignment horizontal="center" vertical="center"/>
    </xf>
    <xf numFmtId="9" fontId="0" fillId="5" borderId="0" xfId="0" applyNumberFormat="1" applyFill="1" applyAlignment="1">
      <alignment horizontal="center" vertical="center"/>
    </xf>
    <xf numFmtId="164" fontId="0" fillId="5" borderId="0" xfId="0" applyNumberFormat="1" applyFill="1" applyAlignment="1">
      <alignment horizontal="center" vertical="center"/>
    </xf>
    <xf numFmtId="9" fontId="5" fillId="0" borderId="0" xfId="0" applyNumberFormat="1" applyFont="1" applyFill="1" applyAlignment="1">
      <alignment horizontal="center" vertical="center"/>
    </xf>
    <xf numFmtId="10" fontId="2" fillId="0" borderId="0" xfId="0" applyNumberFormat="1" applyFont="1" applyFill="1"/>
    <xf numFmtId="0" fontId="2" fillId="0" borderId="0" xfId="0" applyFont="1" applyFill="1" applyAlignment="1">
      <alignment horizontal="center"/>
    </xf>
    <xf numFmtId="0" fontId="7" fillId="0" borderId="0" xfId="0" applyFont="1" applyFill="1"/>
    <xf numFmtId="0" fontId="2" fillId="0" borderId="0" xfId="0" applyFont="1"/>
    <xf numFmtId="0" fontId="2" fillId="0" borderId="0" xfId="0" applyFont="1" applyAlignment="1">
      <alignment vertical="center" wrapText="1"/>
    </xf>
    <xf numFmtId="10" fontId="2" fillId="0" borderId="0" xfId="0" applyNumberFormat="1" applyFont="1" applyAlignment="1" applyProtection="1">
      <alignment horizontal="center" vertical="center"/>
      <protection locked="0"/>
    </xf>
    <xf numFmtId="0" fontId="2" fillId="4" borderId="0" xfId="0" applyFont="1" applyFill="1" applyAlignment="1">
      <alignment horizontal="center" vertical="center"/>
    </xf>
    <xf numFmtId="10" fontId="4" fillId="0" borderId="0" xfId="0" applyNumberFormat="1" applyFont="1" applyAlignment="1">
      <alignment horizontal="center" vertical="center"/>
    </xf>
    <xf numFmtId="0" fontId="4" fillId="4" borderId="0" xfId="0" applyFont="1" applyFill="1" applyAlignment="1">
      <alignment horizontal="center" vertical="center"/>
    </xf>
    <xf numFmtId="0" fontId="2" fillId="4" borderId="0" xfId="0" applyFont="1" applyFill="1"/>
    <xf numFmtId="10" fontId="2" fillId="0" borderId="0" xfId="0" applyNumberFormat="1" applyFont="1"/>
    <xf numFmtId="164" fontId="2" fillId="0" borderId="0" xfId="0" applyNumberFormat="1" applyFont="1" applyFill="1"/>
    <xf numFmtId="0" fontId="2" fillId="4" borderId="0" xfId="0" applyFont="1" applyFill="1" applyAlignment="1">
      <alignment horizontal="center"/>
    </xf>
    <xf numFmtId="0" fontId="7" fillId="4" borderId="0" xfId="0" applyFont="1" applyFill="1"/>
    <xf numFmtId="10" fontId="6" fillId="3" borderId="2" xfId="0" applyNumberFormat="1" applyFont="1" applyFill="1" applyBorder="1" applyAlignment="1">
      <alignment horizontal="center" textRotation="48" wrapText="1"/>
    </xf>
    <xf numFmtId="0" fontId="6" fillId="4" borderId="2" xfId="0" applyFont="1" applyFill="1" applyBorder="1" applyAlignment="1">
      <alignment horizontal="center" textRotation="48" wrapText="1"/>
    </xf>
    <xf numFmtId="0" fontId="6" fillId="3" borderId="2" xfId="0" applyFont="1" applyFill="1" applyBorder="1" applyAlignment="1">
      <alignment horizontal="center" textRotation="48" wrapText="1"/>
    </xf>
    <xf numFmtId="164" fontId="6" fillId="3" borderId="2" xfId="0" applyNumberFormat="1" applyFont="1" applyFill="1" applyBorder="1" applyAlignment="1">
      <alignment horizontal="center" textRotation="48" wrapText="1"/>
    </xf>
    <xf numFmtId="0" fontId="7" fillId="4" borderId="2" xfId="0" applyFont="1" applyFill="1" applyBorder="1" applyAlignment="1">
      <alignment horizontal="center" textRotation="48" wrapText="1"/>
    </xf>
    <xf numFmtId="10" fontId="10" fillId="0" borderId="2" xfId="0" applyNumberFormat="1" applyFont="1" applyFill="1" applyBorder="1"/>
    <xf numFmtId="0" fontId="10" fillId="4" borderId="2" xfId="0" applyFont="1" applyFill="1" applyBorder="1"/>
    <xf numFmtId="0" fontId="10" fillId="0" borderId="2" xfId="0" applyFont="1" applyFill="1" applyBorder="1"/>
    <xf numFmtId="0" fontId="11" fillId="4" borderId="2" xfId="0" applyFont="1" applyFill="1" applyBorder="1" applyAlignment="1">
      <alignment horizontal="center"/>
    </xf>
    <xf numFmtId="0" fontId="7" fillId="4" borderId="2" xfId="0" applyFont="1" applyFill="1" applyBorder="1"/>
    <xf numFmtId="164" fontId="9" fillId="0" borderId="2" xfId="0" applyNumberFormat="1" applyFont="1" applyFill="1" applyBorder="1" applyAlignment="1" applyProtection="1">
      <alignment horizontal="center" vertical="center"/>
      <protection locked="0"/>
    </xf>
    <xf numFmtId="10" fontId="0" fillId="0" borderId="0" xfId="0" applyNumberFormat="1" applyFill="1"/>
    <xf numFmtId="0" fontId="0" fillId="0" borderId="0" xfId="0" applyFill="1"/>
    <xf numFmtId="10" fontId="10" fillId="0" borderId="0" xfId="0" applyNumberFormat="1" applyFont="1" applyFill="1"/>
    <xf numFmtId="0" fontId="0" fillId="0" borderId="0" xfId="0" applyFill="1" applyAlignment="1">
      <alignment horizontal="center"/>
    </xf>
    <xf numFmtId="10" fontId="0" fillId="0" borderId="0" xfId="0" applyNumberFormat="1"/>
    <xf numFmtId="0" fontId="0" fillId="4" borderId="0" xfId="0" applyFill="1"/>
    <xf numFmtId="1" fontId="0" fillId="0" borderId="0" xfId="0" applyNumberFormat="1"/>
    <xf numFmtId="164" fontId="0" fillId="0" borderId="0" xfId="0" applyNumberFormat="1" applyFill="1"/>
    <xf numFmtId="0" fontId="0" fillId="4" borderId="0" xfId="0" applyFill="1" applyAlignment="1">
      <alignment horizontal="center"/>
    </xf>
    <xf numFmtId="0" fontId="14" fillId="4" borderId="0" xfId="0" applyFont="1" applyFill="1"/>
    <xf numFmtId="0" fontId="1" fillId="0" borderId="0" xfId="0" applyFont="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vertical="center" wrapText="1"/>
    </xf>
    <xf numFmtId="0" fontId="15" fillId="0" borderId="0" xfId="0" applyFont="1" applyAlignment="1">
      <alignment vertical="center" wrapText="1"/>
    </xf>
    <xf numFmtId="0" fontId="6" fillId="0" borderId="0" xfId="0" applyFont="1" applyAlignment="1">
      <alignment vertical="center" wrapText="1"/>
    </xf>
    <xf numFmtId="0" fontId="0" fillId="0" borderId="0" xfId="0" applyAlignment="1">
      <alignment wrapText="1"/>
    </xf>
    <xf numFmtId="10" fontId="11" fillId="0" borderId="2" xfId="0" applyNumberFormat="1" applyFont="1" applyBorder="1"/>
    <xf numFmtId="0" fontId="10" fillId="0" borderId="2" xfId="0" applyFont="1" applyBorder="1"/>
    <xf numFmtId="10" fontId="11" fillId="6" borderId="2" xfId="0" applyNumberFormat="1" applyFont="1" applyFill="1" applyBorder="1"/>
    <xf numFmtId="10" fontId="10" fillId="6" borderId="2" xfId="0" applyNumberFormat="1" applyFont="1" applyFill="1" applyBorder="1" applyAlignment="1">
      <alignment horizontal="center" vertical="center"/>
    </xf>
    <xf numFmtId="0" fontId="10" fillId="6" borderId="2" xfId="0" applyFont="1" applyFill="1" applyBorder="1" applyAlignment="1">
      <alignment horizontal="center" vertical="center"/>
    </xf>
    <xf numFmtId="10" fontId="20" fillId="0" borderId="2" xfId="0" applyNumberFormat="1" applyFont="1" applyFill="1" applyBorder="1" applyAlignment="1">
      <alignment horizontal="center" vertical="center"/>
    </xf>
    <xf numFmtId="0" fontId="20" fillId="0" borderId="0" xfId="0" applyFont="1" applyFill="1"/>
    <xf numFmtId="10" fontId="20" fillId="0" borderId="2" xfId="0" applyNumberFormat="1" applyFont="1" applyBorder="1"/>
    <xf numFmtId="10" fontId="9" fillId="0" borderId="2" xfId="0" applyNumberFormat="1" applyFont="1" applyFill="1" applyBorder="1" applyAlignment="1">
      <alignment horizontal="center" vertical="center"/>
    </xf>
    <xf numFmtId="0" fontId="20" fillId="4" borderId="2" xfId="0" applyFont="1" applyFill="1" applyBorder="1"/>
    <xf numFmtId="1" fontId="2" fillId="0" borderId="0" xfId="0" applyNumberFormat="1" applyFont="1" applyFill="1"/>
    <xf numFmtId="1" fontId="2" fillId="0" borderId="0" xfId="0" applyNumberFormat="1" applyFont="1"/>
    <xf numFmtId="1" fontId="6" fillId="3" borderId="2" xfId="0" applyNumberFormat="1" applyFont="1" applyFill="1" applyBorder="1" applyAlignment="1">
      <alignment horizontal="center" textRotation="48" wrapText="1"/>
    </xf>
    <xf numFmtId="1" fontId="11" fillId="0" borderId="2" xfId="0" applyNumberFormat="1" applyFont="1" applyBorder="1"/>
    <xf numFmtId="0" fontId="9" fillId="0" borderId="2" xfId="0" applyFont="1" applyFill="1" applyBorder="1" applyAlignment="1">
      <alignment vertical="center"/>
    </xf>
    <xf numFmtId="10" fontId="22" fillId="0" borderId="0" xfId="0" applyNumberFormat="1" applyFont="1" applyFill="1" applyAlignment="1" applyProtection="1">
      <alignment horizontal="center" vertical="center"/>
      <protection locked="0"/>
    </xf>
    <xf numFmtId="10" fontId="8" fillId="3" borderId="2" xfId="0" applyNumberFormat="1" applyFont="1" applyFill="1" applyBorder="1" applyAlignment="1">
      <alignment horizontal="center" vertical="center" textRotation="48" wrapText="1"/>
    </xf>
    <xf numFmtId="10" fontId="23" fillId="0" borderId="0" xfId="0" applyNumberFormat="1" applyFont="1" applyAlignment="1">
      <alignment horizontal="center" vertical="center"/>
    </xf>
    <xf numFmtId="0" fontId="9" fillId="0" borderId="0" xfId="0" applyFont="1" applyFill="1"/>
    <xf numFmtId="0" fontId="20" fillId="4" borderId="2" xfId="0" applyFont="1" applyFill="1" applyBorder="1" applyAlignment="1">
      <alignment horizontal="center" vertical="center"/>
    </xf>
    <xf numFmtId="0" fontId="20" fillId="0" borderId="0" xfId="0" applyFont="1"/>
    <xf numFmtId="0" fontId="10" fillId="0" borderId="0" xfId="0" applyFont="1"/>
    <xf numFmtId="10" fontId="9" fillId="0" borderId="2" xfId="0" applyNumberFormat="1" applyFont="1" applyFill="1" applyBorder="1"/>
    <xf numFmtId="10" fontId="9" fillId="0" borderId="2" xfId="0" applyNumberFormat="1" applyFont="1" applyBorder="1"/>
    <xf numFmtId="0" fontId="22" fillId="0" borderId="0" xfId="0" applyFont="1" applyFill="1"/>
    <xf numFmtId="0" fontId="22" fillId="4" borderId="0" xfId="0" applyFont="1" applyFill="1"/>
    <xf numFmtId="0" fontId="8" fillId="4" borderId="2" xfId="0" applyFont="1" applyFill="1" applyBorder="1" applyAlignment="1">
      <alignment horizontal="center" textRotation="48" wrapText="1"/>
    </xf>
    <xf numFmtId="0" fontId="9" fillId="4" borderId="2" xfId="0" applyFont="1" applyFill="1" applyBorder="1"/>
    <xf numFmtId="0" fontId="23" fillId="4" borderId="0" xfId="0" applyFont="1" applyFill="1"/>
    <xf numFmtId="1" fontId="6" fillId="3" borderId="2" xfId="0" applyNumberFormat="1" applyFont="1" applyFill="1" applyBorder="1" applyAlignment="1">
      <alignment horizontal="center" textRotation="48"/>
    </xf>
    <xf numFmtId="1" fontId="10" fillId="0" borderId="2" xfId="0" applyNumberFormat="1" applyFont="1" applyFill="1" applyBorder="1" applyAlignment="1">
      <alignment horizontal="center" vertical="center"/>
    </xf>
    <xf numFmtId="1" fontId="10" fillId="0" borderId="0" xfId="0" applyNumberFormat="1" applyFont="1" applyFill="1"/>
    <xf numFmtId="10" fontId="11" fillId="0" borderId="2" xfId="0" applyNumberFormat="1" applyFont="1" applyBorder="1" applyAlignment="1">
      <alignment horizontal="center"/>
    </xf>
    <xf numFmtId="164" fontId="11" fillId="0" borderId="2" xfId="0" applyNumberFormat="1" applyFont="1" applyBorder="1"/>
    <xf numFmtId="1" fontId="11" fillId="0" borderId="2" xfId="0" applyNumberFormat="1" applyFont="1" applyFill="1" applyBorder="1"/>
    <xf numFmtId="164" fontId="11" fillId="0" borderId="2" xfId="0" applyNumberFormat="1" applyFont="1" applyFill="1" applyBorder="1"/>
    <xf numFmtId="0" fontId="9" fillId="4" borderId="2" xfId="0" applyFont="1" applyFill="1" applyBorder="1" applyAlignment="1" applyProtection="1">
      <alignment horizontal="left" vertical="center" wrapText="1"/>
      <protection locked="0"/>
    </xf>
    <xf numFmtId="164" fontId="9" fillId="4" borderId="3" xfId="0" applyNumberFormat="1" applyFont="1" applyFill="1" applyBorder="1" applyAlignment="1" applyProtection="1">
      <alignment horizontal="center" vertical="center"/>
      <protection locked="0"/>
    </xf>
    <xf numFmtId="10" fontId="10" fillId="4" borderId="2" xfId="0" applyNumberFormat="1" applyFont="1" applyFill="1" applyBorder="1"/>
    <xf numFmtId="10" fontId="11" fillId="4" borderId="2" xfId="0" applyNumberFormat="1" applyFont="1" applyFill="1" applyBorder="1"/>
    <xf numFmtId="1" fontId="11" fillId="4" borderId="2" xfId="0" applyNumberFormat="1" applyFont="1" applyFill="1" applyBorder="1"/>
    <xf numFmtId="164" fontId="11" fillId="4" borderId="2" xfId="0" applyNumberFormat="1" applyFont="1" applyFill="1" applyBorder="1"/>
    <xf numFmtId="10" fontId="11" fillId="4" borderId="2" xfId="0" applyNumberFormat="1" applyFont="1" applyFill="1" applyBorder="1" applyAlignment="1">
      <alignment horizontal="center"/>
    </xf>
    <xf numFmtId="10" fontId="20" fillId="4" borderId="2" xfId="0" applyNumberFormat="1" applyFont="1" applyFill="1" applyBorder="1"/>
    <xf numFmtId="10" fontId="9" fillId="4" borderId="2" xfId="0" applyNumberFormat="1" applyFont="1" applyFill="1" applyBorder="1"/>
    <xf numFmtId="0" fontId="10" fillId="4" borderId="3" xfId="0" applyFont="1" applyFill="1" applyBorder="1" applyAlignment="1" applyProtection="1">
      <alignment horizontal="center" vertical="center"/>
      <protection locked="0"/>
    </xf>
    <xf numFmtId="10" fontId="9" fillId="4" borderId="2" xfId="0" applyNumberFormat="1" applyFont="1" applyFill="1" applyBorder="1" applyAlignment="1">
      <alignment horizontal="center" vertical="center"/>
    </xf>
    <xf numFmtId="10" fontId="10" fillId="4" borderId="2" xfId="0" applyNumberFormat="1" applyFont="1" applyFill="1" applyBorder="1" applyAlignment="1">
      <alignment horizontal="center" vertical="center"/>
    </xf>
    <xf numFmtId="164" fontId="10" fillId="4" borderId="2" xfId="0" applyNumberFormat="1" applyFont="1" applyFill="1" applyBorder="1" applyAlignment="1">
      <alignment horizontal="center" vertical="center"/>
    </xf>
    <xf numFmtId="165" fontId="10" fillId="4" borderId="2" xfId="0" applyNumberFormat="1" applyFont="1" applyFill="1" applyBorder="1" applyAlignment="1">
      <alignment horizontal="center" vertical="center"/>
    </xf>
    <xf numFmtId="1" fontId="10" fillId="4" borderId="2" xfId="0" applyNumberFormat="1" applyFont="1" applyFill="1" applyBorder="1" applyAlignment="1">
      <alignment horizontal="center" vertical="center"/>
    </xf>
    <xf numFmtId="0" fontId="10" fillId="4" borderId="0" xfId="0" applyFont="1" applyFill="1"/>
    <xf numFmtId="10" fontId="11" fillId="0" borderId="2" xfId="0" applyNumberFormat="1" applyFont="1" applyFill="1" applyBorder="1"/>
    <xf numFmtId="0" fontId="21" fillId="0" borderId="0" xfId="0" applyFont="1"/>
    <xf numFmtId="1" fontId="0" fillId="0" borderId="0" xfId="0" applyNumberFormat="1" applyFill="1"/>
    <xf numFmtId="0" fontId="9" fillId="4" borderId="2" xfId="0" applyFont="1" applyFill="1" applyBorder="1" applyAlignment="1">
      <alignment horizontal="center" vertical="center"/>
    </xf>
    <xf numFmtId="9" fontId="9" fillId="0" borderId="2" xfId="0" applyNumberFormat="1" applyFont="1" applyFill="1" applyBorder="1" applyAlignment="1">
      <alignment horizontal="center" vertical="center"/>
    </xf>
    <xf numFmtId="1" fontId="2" fillId="0" borderId="0" xfId="0" applyNumberFormat="1" applyFont="1" applyFill="1" applyAlignment="1">
      <alignment horizontal="center" vertical="center"/>
    </xf>
    <xf numFmtId="1" fontId="6" fillId="3" borderId="2" xfId="0" applyNumberFormat="1" applyFont="1" applyFill="1" applyBorder="1" applyAlignment="1">
      <alignment horizontal="center" vertical="center" textRotation="48" wrapText="1"/>
    </xf>
    <xf numFmtId="1" fontId="0" fillId="0" borderId="0" xfId="0" applyNumberFormat="1" applyAlignment="1">
      <alignment horizontal="center" vertical="center"/>
    </xf>
    <xf numFmtId="1" fontId="11" fillId="0" borderId="2" xfId="0" applyNumberFormat="1" applyFont="1" applyBorder="1" applyAlignment="1">
      <alignment horizontal="center" vertical="center"/>
    </xf>
    <xf numFmtId="0" fontId="22" fillId="7" borderId="2" xfId="0" applyFont="1" applyFill="1" applyBorder="1" applyAlignment="1">
      <alignment horizontal="center" vertical="center" textRotation="48" wrapText="1"/>
    </xf>
    <xf numFmtId="0" fontId="22" fillId="7" borderId="6" xfId="0" applyFont="1" applyFill="1" applyBorder="1" applyAlignment="1">
      <alignment horizontal="center" vertical="center" textRotation="48" wrapText="1"/>
    </xf>
    <xf numFmtId="0" fontId="15" fillId="0" borderId="2" xfId="0" applyFont="1" applyBorder="1" applyAlignment="1">
      <alignment horizontal="center" vertical="center"/>
    </xf>
    <xf numFmtId="0" fontId="15" fillId="0" borderId="2" xfId="0" applyFont="1" applyFill="1" applyBorder="1" applyAlignment="1">
      <alignment horizontal="center" vertical="center"/>
    </xf>
    <xf numFmtId="0" fontId="9" fillId="0" borderId="0" xfId="0" applyFont="1" applyFill="1" applyBorder="1" applyAlignment="1">
      <alignment wrapText="1"/>
    </xf>
    <xf numFmtId="0" fontId="24" fillId="0" borderId="2" xfId="0" applyFont="1" applyFill="1" applyBorder="1" applyAlignment="1" applyProtection="1">
      <alignment horizontal="left" vertical="center" wrapText="1"/>
      <protection locked="0"/>
    </xf>
    <xf numFmtId="164" fontId="24" fillId="0" borderId="3" xfId="0" applyNumberFormat="1" applyFont="1" applyFill="1" applyBorder="1" applyAlignment="1" applyProtection="1">
      <alignment horizontal="center" vertical="center"/>
      <protection locked="0"/>
    </xf>
    <xf numFmtId="0" fontId="15" fillId="0" borderId="2" xfId="0" applyFont="1" applyFill="1" applyBorder="1" applyAlignment="1">
      <alignment vertical="center"/>
    </xf>
    <xf numFmtId="0" fontId="15" fillId="0" borderId="2" xfId="0" applyFont="1" applyFill="1" applyBorder="1" applyAlignment="1">
      <alignment vertical="center" wrapText="1"/>
    </xf>
    <xf numFmtId="0" fontId="24" fillId="0" borderId="2" xfId="0" applyFont="1" applyFill="1" applyBorder="1" applyAlignment="1">
      <alignment vertical="center" wrapText="1"/>
    </xf>
    <xf numFmtId="0" fontId="24" fillId="0" borderId="3"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24" fillId="0" borderId="2" xfId="0" applyFont="1" applyFill="1" applyBorder="1" applyAlignment="1" applyProtection="1">
      <alignment vertical="center" wrapText="1"/>
      <protection locked="0"/>
    </xf>
    <xf numFmtId="0" fontId="15" fillId="0" borderId="3" xfId="0" applyFont="1" applyBorder="1"/>
    <xf numFmtId="0" fontId="24" fillId="0" borderId="2" xfId="0" applyFont="1" applyFill="1" applyBorder="1" applyAlignment="1">
      <alignment vertical="center"/>
    </xf>
    <xf numFmtId="0" fontId="9" fillId="4" borderId="2" xfId="0" applyFont="1" applyFill="1" applyBorder="1" applyAlignment="1">
      <alignment horizontal="left"/>
    </xf>
    <xf numFmtId="0" fontId="11" fillId="0" borderId="0" xfId="0" applyFont="1"/>
    <xf numFmtId="9" fontId="10" fillId="0" borderId="2" xfId="0" applyNumberFormat="1" applyFont="1" applyBorder="1" applyAlignment="1">
      <alignment horizontal="center" vertical="center"/>
    </xf>
    <xf numFmtId="9" fontId="9" fillId="0" borderId="2" xfId="0" applyNumberFormat="1" applyFont="1" applyBorder="1" applyAlignment="1">
      <alignment horizontal="center" vertical="center"/>
    </xf>
    <xf numFmtId="0" fontId="10" fillId="0" borderId="2" xfId="0" applyFont="1" applyBorder="1" applyAlignment="1">
      <alignment horizontal="center" vertical="center"/>
    </xf>
    <xf numFmtId="0" fontId="6" fillId="4" borderId="2" xfId="0" applyFont="1" applyFill="1" applyBorder="1" applyAlignment="1">
      <alignment horizontal="center" vertical="center"/>
    </xf>
    <xf numFmtId="0" fontId="15" fillId="0" borderId="3" xfId="0" applyFont="1" applyFill="1" applyBorder="1"/>
    <xf numFmtId="0" fontId="4" fillId="0" borderId="0" xfId="0" applyFont="1"/>
    <xf numFmtId="0" fontId="1" fillId="0" borderId="0" xfId="0" applyFont="1"/>
    <xf numFmtId="0" fontId="26" fillId="0" borderId="0" xfId="0" applyFont="1"/>
    <xf numFmtId="0" fontId="15" fillId="0" borderId="2" xfId="0" applyFont="1" applyBorder="1" applyAlignment="1">
      <alignment horizontal="center" vertical="center" wrapText="1"/>
    </xf>
    <xf numFmtId="0" fontId="12" fillId="0" borderId="0" xfId="0" applyFont="1"/>
    <xf numFmtId="0" fontId="24" fillId="0" borderId="2" xfId="0" applyFont="1" applyFill="1" applyBorder="1" applyAlignment="1">
      <alignment horizontal="center" vertical="center" wrapText="1"/>
    </xf>
    <xf numFmtId="0" fontId="12" fillId="0" borderId="0" xfId="0" applyFont="1" applyFill="1"/>
    <xf numFmtId="0" fontId="15" fillId="0" borderId="2" xfId="0" applyFont="1" applyFill="1" applyBorder="1" applyAlignment="1">
      <alignment horizontal="center" vertical="center" wrapText="1"/>
    </xf>
    <xf numFmtId="0" fontId="24" fillId="0" borderId="2" xfId="0" applyFont="1" applyBorder="1" applyAlignment="1" applyProtection="1">
      <alignment horizontal="left" vertical="center" wrapText="1"/>
      <protection locked="0"/>
    </xf>
    <xf numFmtId="0" fontId="15" fillId="0" borderId="0" xfId="0" applyFont="1" applyAlignment="1">
      <alignment wrapText="1"/>
    </xf>
    <xf numFmtId="0" fontId="27" fillId="0" borderId="0" xfId="0" applyFont="1" applyAlignment="1">
      <alignment horizontal="left" vertical="center"/>
    </xf>
    <xf numFmtId="0" fontId="1" fillId="0" borderId="0" xfId="0" applyFont="1" applyAlignment="1">
      <alignment vertical="center"/>
    </xf>
    <xf numFmtId="0" fontId="4" fillId="0" borderId="0" xfId="0" applyFont="1" applyAlignment="1">
      <alignment vertical="center"/>
    </xf>
    <xf numFmtId="0" fontId="26" fillId="0" borderId="0" xfId="0" applyFont="1" applyAlignment="1">
      <alignment vertical="center"/>
    </xf>
    <xf numFmtId="0" fontId="28" fillId="0" borderId="0" xfId="0" applyFont="1"/>
    <xf numFmtId="0" fontId="22" fillId="7" borderId="0" xfId="0" applyFont="1" applyFill="1" applyBorder="1" applyAlignment="1">
      <alignment horizontal="center" vertical="center" textRotation="48" wrapText="1"/>
    </xf>
    <xf numFmtId="0" fontId="30" fillId="0" borderId="2" xfId="0" applyFont="1" applyFill="1" applyBorder="1" applyAlignment="1" applyProtection="1">
      <alignment horizontal="left" vertical="center" wrapText="1"/>
      <protection locked="0"/>
    </xf>
    <xf numFmtId="0" fontId="30" fillId="0" borderId="2" xfId="0" applyFont="1" applyBorder="1" applyAlignment="1" applyProtection="1">
      <alignment horizontal="left" vertical="center" wrapText="1"/>
      <protection locked="0"/>
    </xf>
    <xf numFmtId="164" fontId="30" fillId="0" borderId="3" xfId="0" applyNumberFormat="1" applyFont="1" applyFill="1" applyBorder="1" applyAlignment="1" applyProtection="1">
      <alignment horizontal="center" vertical="center"/>
      <protection locked="0"/>
    </xf>
    <xf numFmtId="0" fontId="31" fillId="0" borderId="2" xfId="0" applyFont="1" applyBorder="1" applyAlignment="1">
      <alignment horizontal="center" vertical="center"/>
    </xf>
    <xf numFmtId="164" fontId="29" fillId="0" borderId="2" xfId="0" applyNumberFormat="1" applyFont="1" applyFill="1" applyBorder="1" applyAlignment="1" applyProtection="1">
      <alignment horizontal="center" vertical="center"/>
      <protection hidden="1"/>
    </xf>
    <xf numFmtId="0" fontId="31" fillId="0" borderId="2" xfId="0" applyFont="1" applyFill="1" applyBorder="1" applyAlignment="1">
      <alignment vertical="center"/>
    </xf>
    <xf numFmtId="0" fontId="31" fillId="0" borderId="2" xfId="0" applyFont="1" applyFill="1" applyBorder="1" applyAlignment="1">
      <alignment vertical="center" wrapText="1"/>
    </xf>
    <xf numFmtId="0" fontId="31" fillId="0" borderId="2" xfId="0" applyFont="1" applyFill="1" applyBorder="1" applyAlignment="1">
      <alignment horizontal="center" vertical="center"/>
    </xf>
    <xf numFmtId="0" fontId="30" fillId="0" borderId="2" xfId="0" applyFont="1" applyFill="1" applyBorder="1" applyAlignment="1">
      <alignment vertical="center" wrapText="1"/>
    </xf>
    <xf numFmtId="0" fontId="30" fillId="0" borderId="3" xfId="0" applyFont="1" applyFill="1" applyBorder="1" applyAlignment="1" applyProtection="1">
      <alignment horizontal="center" vertical="center"/>
      <protection locked="0"/>
    </xf>
    <xf numFmtId="0" fontId="31" fillId="0" borderId="3" xfId="0" applyFont="1" applyFill="1" applyBorder="1" applyAlignment="1" applyProtection="1">
      <alignment horizontal="center" vertical="center"/>
      <protection locked="0"/>
    </xf>
    <xf numFmtId="0" fontId="30" fillId="0" borderId="2" xfId="0" applyFont="1" applyFill="1" applyBorder="1" applyAlignment="1" applyProtection="1">
      <alignment vertical="center" wrapText="1"/>
      <protection locked="0"/>
    </xf>
    <xf numFmtId="0" fontId="31" fillId="0" borderId="3" xfId="0" applyFont="1" applyBorder="1"/>
    <xf numFmtId="0" fontId="31" fillId="0" borderId="3" xfId="0" applyFont="1" applyFill="1" applyBorder="1"/>
    <xf numFmtId="0" fontId="30" fillId="0" borderId="2" xfId="0" applyFont="1" applyFill="1" applyBorder="1" applyAlignment="1">
      <alignment vertical="center"/>
    </xf>
    <xf numFmtId="164" fontId="30" fillId="0" borderId="2" xfId="0" applyNumberFormat="1" applyFont="1" applyFill="1" applyBorder="1" applyAlignment="1" applyProtection="1">
      <alignment horizontal="center" vertical="center"/>
      <protection locked="0"/>
    </xf>
    <xf numFmtId="0" fontId="31" fillId="0" borderId="2" xfId="0" applyFont="1" applyBorder="1" applyAlignment="1">
      <alignment horizontal="center"/>
    </xf>
    <xf numFmtId="0" fontId="31" fillId="8" borderId="2" xfId="0" applyFont="1" applyFill="1" applyBorder="1" applyAlignment="1">
      <alignment horizontal="center" vertical="center"/>
    </xf>
    <xf numFmtId="0" fontId="30" fillId="8" borderId="2" xfId="0" applyFont="1" applyFill="1" applyBorder="1" applyAlignment="1" applyProtection="1">
      <alignment horizontal="left" vertical="center" wrapText="1"/>
      <protection locked="0"/>
    </xf>
    <xf numFmtId="164" fontId="30" fillId="8" borderId="3" xfId="0" applyNumberFormat="1" applyFont="1" applyFill="1" applyBorder="1" applyAlignment="1" applyProtection="1">
      <alignment horizontal="center" vertical="center"/>
      <protection locked="0"/>
    </xf>
    <xf numFmtId="0" fontId="31" fillId="8" borderId="3" xfId="0" applyFont="1" applyFill="1" applyBorder="1" applyAlignment="1" applyProtection="1">
      <alignment horizontal="center" vertical="center"/>
      <protection locked="0"/>
    </xf>
    <xf numFmtId="0" fontId="31" fillId="8" borderId="2" xfId="0" applyFont="1" applyFill="1" applyBorder="1" applyAlignment="1">
      <alignment horizontal="left" vertical="center" wrapText="1"/>
    </xf>
    <xf numFmtId="164" fontId="30" fillId="8" borderId="2" xfId="0" applyNumberFormat="1" applyFont="1" applyFill="1" applyBorder="1" applyAlignment="1" applyProtection="1">
      <alignment horizontal="center" vertical="center"/>
      <protection locked="0"/>
    </xf>
    <xf numFmtId="164" fontId="32" fillId="8" borderId="2" xfId="0" applyNumberFormat="1" applyFont="1" applyFill="1" applyBorder="1" applyAlignment="1">
      <alignment horizontal="center" vertical="center" wrapText="1"/>
    </xf>
    <xf numFmtId="164" fontId="32" fillId="8" borderId="2" xfId="0" applyNumberFormat="1" applyFont="1" applyFill="1" applyBorder="1" applyAlignment="1">
      <alignment horizontal="center"/>
    </xf>
    <xf numFmtId="164" fontId="0" fillId="0" borderId="0" xfId="0" applyNumberFormat="1"/>
    <xf numFmtId="0" fontId="31" fillId="0" borderId="0" xfId="0" applyFont="1" applyAlignment="1">
      <alignment horizontal="left"/>
    </xf>
    <xf numFmtId="0" fontId="31" fillId="8" borderId="2" xfId="0" applyFont="1" applyFill="1" applyBorder="1" applyAlignment="1">
      <alignment horizontal="center"/>
    </xf>
    <xf numFmtId="0" fontId="31" fillId="0" borderId="0" xfId="0" applyFont="1" applyBorder="1" applyAlignment="1">
      <alignment horizontal="left" vertical="center"/>
    </xf>
    <xf numFmtId="164" fontId="29" fillId="8" borderId="2" xfId="0" applyNumberFormat="1" applyFont="1" applyFill="1" applyBorder="1" applyAlignment="1" applyProtection="1">
      <alignment horizontal="center" vertical="center"/>
      <protection hidden="1"/>
    </xf>
    <xf numFmtId="0" fontId="31" fillId="2" borderId="5" xfId="0" applyFont="1" applyFill="1" applyBorder="1" applyAlignment="1">
      <alignment horizontal="center" vertical="center"/>
    </xf>
    <xf numFmtId="0" fontId="30" fillId="2" borderId="5" xfId="0" applyFont="1" applyFill="1" applyBorder="1" applyAlignment="1">
      <alignment vertical="center" wrapText="1"/>
    </xf>
    <xf numFmtId="0" fontId="30" fillId="2" borderId="5" xfId="0" applyFont="1" applyFill="1" applyBorder="1" applyAlignment="1">
      <alignment vertical="center"/>
    </xf>
    <xf numFmtId="164" fontId="30" fillId="2" borderId="8" xfId="0" applyNumberFormat="1" applyFont="1" applyFill="1" applyBorder="1" applyAlignment="1" applyProtection="1">
      <alignment horizontal="center" vertical="center"/>
      <protection locked="0"/>
    </xf>
    <xf numFmtId="164" fontId="29" fillId="2" borderId="5" xfId="0" applyNumberFormat="1" applyFont="1" applyFill="1" applyBorder="1" applyAlignment="1" applyProtection="1">
      <alignment horizontal="center" vertical="center"/>
      <protection hidden="1"/>
    </xf>
    <xf numFmtId="0" fontId="31" fillId="8" borderId="9" xfId="0" applyFont="1" applyFill="1" applyBorder="1" applyAlignment="1">
      <alignment horizontal="center" vertical="center"/>
    </xf>
    <xf numFmtId="0" fontId="30" fillId="8" borderId="10" xfId="0" applyFont="1" applyFill="1" applyBorder="1" applyAlignment="1" applyProtection="1">
      <alignment horizontal="left" vertical="center" wrapText="1"/>
      <protection locked="0"/>
    </xf>
    <xf numFmtId="164" fontId="30" fillId="8" borderId="11" xfId="0" applyNumberFormat="1" applyFont="1" applyFill="1" applyBorder="1" applyAlignment="1" applyProtection="1">
      <alignment horizontal="center" vertical="center"/>
      <protection locked="0"/>
    </xf>
    <xf numFmtId="0" fontId="31" fillId="8" borderId="10" xfId="0" applyFont="1" applyFill="1" applyBorder="1" applyAlignment="1">
      <alignment horizontal="center" vertical="center"/>
    </xf>
    <xf numFmtId="164" fontId="29" fillId="8" borderId="10" xfId="0" applyNumberFormat="1" applyFont="1" applyFill="1" applyBorder="1" applyAlignment="1" applyProtection="1">
      <alignment horizontal="center" vertical="center"/>
      <protection hidden="1"/>
    </xf>
    <xf numFmtId="0" fontId="31" fillId="8" borderId="13" xfId="0" applyFont="1" applyFill="1" applyBorder="1" applyAlignment="1">
      <alignment horizontal="center" vertical="center"/>
    </xf>
    <xf numFmtId="0" fontId="31" fillId="8" borderId="15" xfId="0" applyFont="1" applyFill="1" applyBorder="1" applyAlignment="1">
      <alignment horizontal="center" vertical="center"/>
    </xf>
    <xf numFmtId="0" fontId="30" fillId="8" borderId="16" xfId="0" applyFont="1" applyFill="1" applyBorder="1" applyAlignment="1" applyProtection="1">
      <alignment horizontal="left" vertical="center" wrapText="1"/>
      <protection locked="0"/>
    </xf>
    <xf numFmtId="164" fontId="30" fillId="8" borderId="17" xfId="0" applyNumberFormat="1" applyFont="1" applyFill="1" applyBorder="1" applyAlignment="1" applyProtection="1">
      <alignment horizontal="center" vertical="center"/>
      <protection locked="0"/>
    </xf>
    <xf numFmtId="0" fontId="31" fillId="8" borderId="16" xfId="0" applyFont="1" applyFill="1" applyBorder="1" applyAlignment="1">
      <alignment horizontal="center" vertical="center"/>
    </xf>
    <xf numFmtId="164" fontId="29" fillId="8" borderId="16" xfId="0" applyNumberFormat="1" applyFont="1" applyFill="1" applyBorder="1" applyAlignment="1" applyProtection="1">
      <alignment horizontal="center" vertical="center"/>
      <protection hidden="1"/>
    </xf>
    <xf numFmtId="0" fontId="31" fillId="8" borderId="12" xfId="0" applyFont="1" applyFill="1" applyBorder="1" applyAlignment="1">
      <alignment horizontal="left"/>
    </xf>
    <xf numFmtId="0" fontId="31" fillId="8" borderId="14" xfId="0" applyFont="1" applyFill="1" applyBorder="1" applyAlignment="1">
      <alignment horizontal="left"/>
    </xf>
    <xf numFmtId="0" fontId="0" fillId="8" borderId="14" xfId="0" applyFill="1" applyBorder="1"/>
    <xf numFmtId="0" fontId="0" fillId="8" borderId="18" xfId="0" applyFill="1" applyBorder="1"/>
    <xf numFmtId="0" fontId="24" fillId="0" borderId="7" xfId="0" applyFont="1" applyFill="1" applyBorder="1" applyAlignment="1">
      <alignment wrapText="1"/>
    </xf>
    <xf numFmtId="0" fontId="15" fillId="0" borderId="1" xfId="0" applyFont="1" applyBorder="1" applyAlignment="1">
      <alignment wrapText="1"/>
    </xf>
    <xf numFmtId="0" fontId="15" fillId="0" borderId="0" xfId="0" applyFont="1" applyBorder="1" applyAlignment="1">
      <alignment wrapText="1"/>
    </xf>
    <xf numFmtId="0" fontId="33" fillId="8" borderId="19" xfId="0" applyFont="1" applyFill="1" applyBorder="1" applyAlignment="1">
      <alignment horizontal="center" vertical="center" textRotation="90" wrapText="1"/>
    </xf>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10" fontId="3" fillId="0" borderId="0" xfId="0" applyNumberFormat="1" applyFont="1" applyFill="1" applyAlignment="1">
      <alignment horizontal="left" vertical="center" wrapText="1"/>
    </xf>
    <xf numFmtId="164" fontId="7" fillId="0" borderId="0" xfId="0" applyNumberFormat="1" applyFont="1" applyFill="1" applyAlignment="1">
      <alignment horizontal="center" vertical="center" wrapText="1"/>
    </xf>
  </cellXfs>
  <cellStyles count="505">
    <cellStyle name="Currency 2" xfId="1"/>
    <cellStyle name="Currency 3" xfId="2"/>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Normal" xfId="0" builtinId="0"/>
    <cellStyle name="Normal 2" xfId="3"/>
    <cellStyle name="Normal 2 2" xfId="4"/>
    <cellStyle name="Normal 3" xfId="5"/>
    <cellStyle name="Normal 4" xfId="6"/>
    <cellStyle name="Normal 5" xfId="7"/>
    <cellStyle name="Normal 5 2" xfId="8"/>
    <cellStyle name="Normal 6" xfId="9"/>
    <cellStyle name="Normal 7" xfId="10"/>
  </cellStyles>
  <dxfs count="8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3"/>
  <sheetViews>
    <sheetView workbookViewId="0">
      <selection activeCell="A24" sqref="A24"/>
    </sheetView>
  </sheetViews>
  <sheetFormatPr baseColWidth="10" defaultRowHeight="15" x14ac:dyDescent="0"/>
  <cols>
    <col min="1" max="1" width="130.33203125" style="93" customWidth="1"/>
  </cols>
  <sheetData>
    <row r="2" spans="1:1" ht="17">
      <c r="A2" s="88" t="s">
        <v>177</v>
      </c>
    </row>
    <row r="3" spans="1:1" ht="17">
      <c r="A3" s="88" t="s">
        <v>184</v>
      </c>
    </row>
    <row r="4" spans="1:1">
      <c r="A4" s="89"/>
    </row>
    <row r="5" spans="1:1">
      <c r="A5" s="57" t="s">
        <v>178</v>
      </c>
    </row>
    <row r="6" spans="1:1" ht="36">
      <c r="A6" s="90" t="s">
        <v>239</v>
      </c>
    </row>
    <row r="7" spans="1:1" ht="7" customHeight="1">
      <c r="A7" s="90"/>
    </row>
    <row r="8" spans="1:1">
      <c r="A8" s="90" t="s">
        <v>237</v>
      </c>
    </row>
    <row r="9" spans="1:1">
      <c r="A9" s="91"/>
    </row>
    <row r="10" spans="1:1">
      <c r="A10" s="57" t="s">
        <v>179</v>
      </c>
    </row>
    <row r="11" spans="1:1" ht="7" customHeight="1">
      <c r="A11" s="90"/>
    </row>
    <row r="12" spans="1:1" hidden="1">
      <c r="A12" s="90"/>
    </row>
    <row r="13" spans="1:1">
      <c r="A13" s="92" t="s">
        <v>180</v>
      </c>
    </row>
    <row r="14" spans="1:1" ht="36">
      <c r="A14" s="90" t="s">
        <v>240</v>
      </c>
    </row>
    <row r="15" spans="1:1" ht="5" customHeight="1">
      <c r="A15" s="90"/>
    </row>
    <row r="16" spans="1:1" ht="24">
      <c r="A16" s="90" t="s">
        <v>181</v>
      </c>
    </row>
    <row r="17" spans="1:1" ht="4" customHeight="1">
      <c r="A17" s="90"/>
    </row>
    <row r="18" spans="1:1">
      <c r="A18" s="92" t="s">
        <v>182</v>
      </c>
    </row>
    <row r="19" spans="1:1">
      <c r="A19" s="90" t="s">
        <v>238</v>
      </c>
    </row>
    <row r="20" spans="1:1">
      <c r="A20" s="90"/>
    </row>
    <row r="21" spans="1:1" hidden="1">
      <c r="A21" s="57"/>
    </row>
    <row r="22" spans="1:1">
      <c r="A22" s="57" t="s">
        <v>183</v>
      </c>
    </row>
    <row r="23" spans="1:1" ht="36">
      <c r="A23" s="90" t="s">
        <v>241</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93"/>
  <sheetViews>
    <sheetView workbookViewId="0">
      <selection sqref="A1:XFD3"/>
    </sheetView>
  </sheetViews>
  <sheetFormatPr baseColWidth="10" defaultRowHeight="15" x14ac:dyDescent="0"/>
  <cols>
    <col min="1" max="1" width="7.1640625" customWidth="1"/>
    <col min="2" max="2" width="43.1640625" customWidth="1"/>
    <col min="3" max="3" width="32.6640625" customWidth="1"/>
    <col min="4" max="4" width="4.83203125" customWidth="1"/>
    <col min="5" max="5" width="7" customWidth="1"/>
    <col min="6" max="6" width="15.6640625" customWidth="1"/>
    <col min="7" max="7" width="29.6640625" customWidth="1"/>
    <col min="8" max="8" width="27.33203125" customWidth="1"/>
    <col min="9" max="9" width="15.1640625" customWidth="1"/>
  </cols>
  <sheetData>
    <row r="1" spans="1:16" s="178" customFormat="1" ht="17">
      <c r="A1" s="178" t="s">
        <v>177</v>
      </c>
    </row>
    <row r="2" spans="1:16" s="177" customFormat="1">
      <c r="A2" s="177" t="s">
        <v>285</v>
      </c>
    </row>
    <row r="3" spans="1:16" s="179" customFormat="1">
      <c r="A3" s="179" t="s">
        <v>286</v>
      </c>
    </row>
    <row r="4" spans="1:16" s="179" customFormat="1"/>
    <row r="5" spans="1:16" ht="27" customHeight="1">
      <c r="B5" s="187" t="s">
        <v>284</v>
      </c>
      <c r="G5" s="187" t="s">
        <v>283</v>
      </c>
    </row>
    <row r="6" spans="1:16" ht="87">
      <c r="A6" s="155" t="s">
        <v>236</v>
      </c>
      <c r="B6" s="155" t="s">
        <v>2</v>
      </c>
      <c r="C6" s="156" t="s">
        <v>3</v>
      </c>
      <c r="D6" s="156" t="s">
        <v>4</v>
      </c>
      <c r="E6" s="156" t="s">
        <v>16</v>
      </c>
      <c r="G6" s="155" t="s">
        <v>251</v>
      </c>
      <c r="H6" s="156" t="s">
        <v>3</v>
      </c>
      <c r="I6" s="156" t="s">
        <v>252</v>
      </c>
      <c r="J6" s="159"/>
    </row>
    <row r="7" spans="1:16" ht="33" customHeight="1">
      <c r="A7" s="157">
        <v>1</v>
      </c>
      <c r="B7" s="160" t="s">
        <v>71</v>
      </c>
      <c r="C7" s="160" t="s">
        <v>72</v>
      </c>
      <c r="D7" s="161" t="s">
        <v>21</v>
      </c>
      <c r="E7" s="157">
        <v>134</v>
      </c>
      <c r="G7" s="180" t="s">
        <v>279</v>
      </c>
      <c r="H7" s="180" t="s">
        <v>264</v>
      </c>
      <c r="I7" s="180">
        <v>1</v>
      </c>
      <c r="J7" s="244" t="s">
        <v>282</v>
      </c>
      <c r="K7" s="245"/>
      <c r="L7" s="245"/>
      <c r="M7" s="245"/>
      <c r="N7" s="186"/>
      <c r="O7" s="186"/>
      <c r="P7" s="186"/>
    </row>
    <row r="8" spans="1:16" ht="26">
      <c r="A8" s="157">
        <v>2</v>
      </c>
      <c r="B8" s="160" t="s">
        <v>78</v>
      </c>
      <c r="C8" s="162" t="s">
        <v>80</v>
      </c>
      <c r="D8" s="161" t="s">
        <v>21</v>
      </c>
      <c r="E8" s="157">
        <v>130</v>
      </c>
      <c r="G8" s="180" t="s">
        <v>253</v>
      </c>
      <c r="H8" s="180" t="s">
        <v>265</v>
      </c>
      <c r="I8" s="180">
        <v>2</v>
      </c>
      <c r="J8" s="181"/>
      <c r="K8" s="181"/>
      <c r="L8" s="181"/>
      <c r="M8" s="181"/>
      <c r="N8" s="181"/>
      <c r="O8" s="181"/>
      <c r="P8" s="181"/>
    </row>
    <row r="9" spans="1:16" ht="26">
      <c r="A9" s="157">
        <v>3</v>
      </c>
      <c r="B9" s="160" t="s">
        <v>115</v>
      </c>
      <c r="C9" s="163" t="s">
        <v>118</v>
      </c>
      <c r="D9" s="161" t="s">
        <v>21</v>
      </c>
      <c r="E9" s="157">
        <v>130</v>
      </c>
      <c r="G9" s="180" t="s">
        <v>254</v>
      </c>
      <c r="H9" s="180" t="s">
        <v>266</v>
      </c>
      <c r="I9" s="180">
        <v>3</v>
      </c>
      <c r="J9" s="181"/>
      <c r="K9" s="181"/>
      <c r="L9" s="181"/>
      <c r="M9" s="181"/>
      <c r="N9" s="181"/>
      <c r="O9" s="181"/>
      <c r="P9" s="181"/>
    </row>
    <row r="10" spans="1:16" ht="26">
      <c r="A10" s="157">
        <v>4</v>
      </c>
      <c r="B10" s="160" t="s">
        <v>97</v>
      </c>
      <c r="C10" s="160" t="s">
        <v>98</v>
      </c>
      <c r="D10" s="161" t="s">
        <v>21</v>
      </c>
      <c r="E10" s="157">
        <v>123</v>
      </c>
      <c r="G10" s="180" t="s">
        <v>255</v>
      </c>
      <c r="H10" s="180" t="s">
        <v>267</v>
      </c>
      <c r="I10" s="180">
        <v>4</v>
      </c>
      <c r="J10" s="181"/>
      <c r="K10" s="181"/>
      <c r="L10" s="181"/>
      <c r="M10" s="181"/>
      <c r="N10" s="181"/>
      <c r="O10" s="181"/>
      <c r="P10" s="181"/>
    </row>
    <row r="11" spans="1:16" ht="26">
      <c r="A11" s="157">
        <v>5</v>
      </c>
      <c r="B11" s="160" t="s">
        <v>125</v>
      </c>
      <c r="C11" s="160" t="s">
        <v>126</v>
      </c>
      <c r="D11" s="161" t="s">
        <v>21</v>
      </c>
      <c r="E11" s="157">
        <v>122</v>
      </c>
      <c r="G11" s="180" t="s">
        <v>256</v>
      </c>
      <c r="H11" s="180" t="s">
        <v>268</v>
      </c>
      <c r="I11" s="180">
        <v>5</v>
      </c>
      <c r="J11" s="181"/>
      <c r="K11" s="181"/>
      <c r="L11" s="181"/>
      <c r="M11" s="181"/>
      <c r="N11" s="181"/>
      <c r="O11" s="181"/>
      <c r="P11" s="181"/>
    </row>
    <row r="12" spans="1:16" s="79" customFormat="1">
      <c r="A12" s="158">
        <v>6</v>
      </c>
      <c r="B12" s="160" t="s">
        <v>73</v>
      </c>
      <c r="C12" s="160" t="s">
        <v>132</v>
      </c>
      <c r="D12" s="161" t="s">
        <v>133</v>
      </c>
      <c r="E12" s="158">
        <v>121</v>
      </c>
      <c r="G12" s="182" t="s">
        <v>138</v>
      </c>
      <c r="H12" s="180" t="s">
        <v>269</v>
      </c>
      <c r="I12" s="180">
        <v>6</v>
      </c>
      <c r="J12" s="183"/>
      <c r="K12" s="183"/>
      <c r="L12" s="183"/>
      <c r="M12" s="183"/>
      <c r="N12" s="183"/>
      <c r="O12" s="183"/>
      <c r="P12" s="183"/>
    </row>
    <row r="13" spans="1:16" ht="26">
      <c r="A13" s="157">
        <v>7</v>
      </c>
      <c r="B13" s="160" t="s">
        <v>78</v>
      </c>
      <c r="C13" s="160" t="s">
        <v>81</v>
      </c>
      <c r="D13" s="161" t="s">
        <v>21</v>
      </c>
      <c r="E13" s="157">
        <v>120</v>
      </c>
      <c r="G13" s="180" t="s">
        <v>257</v>
      </c>
      <c r="H13" s="180" t="s">
        <v>270</v>
      </c>
      <c r="I13" s="180">
        <v>7</v>
      </c>
      <c r="J13" s="181"/>
      <c r="K13" s="181"/>
      <c r="L13" s="181"/>
      <c r="M13" s="181"/>
      <c r="N13" s="181"/>
      <c r="O13" s="181"/>
      <c r="P13" s="181"/>
    </row>
    <row r="14" spans="1:16">
      <c r="A14" s="157">
        <v>8</v>
      </c>
      <c r="B14" s="164" t="s">
        <v>57</v>
      </c>
      <c r="C14" s="164" t="s">
        <v>58</v>
      </c>
      <c r="D14" s="161" t="s">
        <v>21</v>
      </c>
      <c r="E14" s="157">
        <v>119</v>
      </c>
      <c r="G14" s="180" t="s">
        <v>258</v>
      </c>
      <c r="H14" s="180" t="s">
        <v>271</v>
      </c>
      <c r="I14" s="180">
        <v>8</v>
      </c>
      <c r="J14" s="181"/>
      <c r="K14" s="181"/>
      <c r="L14" s="181"/>
      <c r="M14" s="181"/>
      <c r="N14" s="181"/>
      <c r="O14" s="181"/>
      <c r="P14" s="181"/>
    </row>
    <row r="15" spans="1:16" ht="26">
      <c r="A15" s="157">
        <v>9</v>
      </c>
      <c r="B15" s="160" t="s">
        <v>59</v>
      </c>
      <c r="C15" s="160" t="s">
        <v>61</v>
      </c>
      <c r="D15" s="161" t="s">
        <v>21</v>
      </c>
      <c r="E15" s="157">
        <v>119</v>
      </c>
      <c r="G15" s="184" t="s">
        <v>257</v>
      </c>
      <c r="H15" s="184" t="s">
        <v>272</v>
      </c>
      <c r="I15" s="184">
        <v>9</v>
      </c>
      <c r="J15" s="181"/>
      <c r="K15" s="181"/>
      <c r="L15" s="181"/>
      <c r="M15" s="181"/>
      <c r="N15" s="181"/>
      <c r="O15" s="181"/>
      <c r="P15" s="181"/>
    </row>
    <row r="16" spans="1:16">
      <c r="A16" s="157">
        <v>10</v>
      </c>
      <c r="B16" s="160" t="s">
        <v>128</v>
      </c>
      <c r="C16" s="160" t="s">
        <v>174</v>
      </c>
      <c r="D16" s="165" t="s">
        <v>140</v>
      </c>
      <c r="E16" s="157">
        <v>116</v>
      </c>
      <c r="G16" s="184" t="s">
        <v>259</v>
      </c>
      <c r="H16" s="184" t="s">
        <v>273</v>
      </c>
      <c r="I16" s="184">
        <v>10</v>
      </c>
      <c r="J16" s="181"/>
      <c r="K16" s="181"/>
      <c r="L16" s="181"/>
      <c r="M16" s="181"/>
      <c r="N16" s="181"/>
      <c r="O16" s="181"/>
      <c r="P16" s="181"/>
    </row>
    <row r="17" spans="1:16">
      <c r="A17" s="157">
        <v>11</v>
      </c>
      <c r="B17" s="162" t="s">
        <v>29</v>
      </c>
      <c r="C17" s="162" t="s">
        <v>30</v>
      </c>
      <c r="D17" s="161" t="s">
        <v>21</v>
      </c>
      <c r="E17" s="157">
        <v>115</v>
      </c>
      <c r="G17" s="184" t="s">
        <v>260</v>
      </c>
      <c r="H17" s="184" t="s">
        <v>274</v>
      </c>
      <c r="I17" s="184">
        <v>11</v>
      </c>
      <c r="J17" s="181"/>
      <c r="K17" s="181"/>
      <c r="L17" s="181"/>
      <c r="M17" s="181"/>
      <c r="N17" s="181"/>
      <c r="O17" s="181"/>
      <c r="P17" s="181"/>
    </row>
    <row r="18" spans="1:16">
      <c r="A18" s="157">
        <v>12</v>
      </c>
      <c r="B18" s="160" t="s">
        <v>64</v>
      </c>
      <c r="C18" s="160" t="s">
        <v>65</v>
      </c>
      <c r="D18" s="161" t="s">
        <v>21</v>
      </c>
      <c r="E18" s="157">
        <v>115</v>
      </c>
      <c r="G18" s="184" t="s">
        <v>261</v>
      </c>
      <c r="H18" s="184" t="s">
        <v>275</v>
      </c>
      <c r="I18" s="184">
        <v>12</v>
      </c>
      <c r="J18" s="181"/>
      <c r="K18" s="181"/>
      <c r="L18" s="181"/>
      <c r="M18" s="181"/>
      <c r="N18" s="181"/>
      <c r="O18" s="181"/>
      <c r="P18" s="181"/>
    </row>
    <row r="19" spans="1:16" ht="39">
      <c r="A19" s="157">
        <v>13</v>
      </c>
      <c r="B19" s="160" t="s">
        <v>115</v>
      </c>
      <c r="C19" s="160" t="s">
        <v>117</v>
      </c>
      <c r="D19" s="161" t="s">
        <v>21</v>
      </c>
      <c r="E19" s="157">
        <v>115</v>
      </c>
      <c r="G19" s="184" t="s">
        <v>262</v>
      </c>
      <c r="H19" s="184" t="s">
        <v>276</v>
      </c>
      <c r="I19" s="184">
        <v>13</v>
      </c>
      <c r="J19" s="181"/>
      <c r="K19" s="181"/>
      <c r="L19" s="181"/>
      <c r="M19" s="181"/>
      <c r="N19" s="181"/>
      <c r="O19" s="181"/>
      <c r="P19" s="181"/>
    </row>
    <row r="20" spans="1:16" ht="26">
      <c r="A20" s="157">
        <v>14</v>
      </c>
      <c r="B20" s="160" t="s">
        <v>115</v>
      </c>
      <c r="C20" s="163" t="s">
        <v>119</v>
      </c>
      <c r="D20" s="161" t="s">
        <v>21</v>
      </c>
      <c r="E20" s="157">
        <v>115</v>
      </c>
      <c r="G20" s="184" t="s">
        <v>263</v>
      </c>
      <c r="H20" s="184" t="s">
        <v>277</v>
      </c>
      <c r="I20" s="184" t="s">
        <v>280</v>
      </c>
      <c r="J20" s="181"/>
      <c r="K20" s="181"/>
      <c r="L20" s="181"/>
      <c r="M20" s="181"/>
      <c r="N20" s="181"/>
      <c r="O20" s="181"/>
      <c r="P20" s="181"/>
    </row>
    <row r="21" spans="1:16" ht="26">
      <c r="A21" s="157">
        <v>15</v>
      </c>
      <c r="B21" s="160" t="s">
        <v>101</v>
      </c>
      <c r="C21" s="160" t="s">
        <v>102</v>
      </c>
      <c r="D21" s="161" t="s">
        <v>21</v>
      </c>
      <c r="E21" s="157">
        <v>115</v>
      </c>
      <c r="G21" s="184" t="s">
        <v>255</v>
      </c>
      <c r="H21" s="184" t="s">
        <v>278</v>
      </c>
      <c r="I21" s="184" t="s">
        <v>280</v>
      </c>
      <c r="J21" s="181"/>
      <c r="K21" s="181"/>
      <c r="L21" s="181"/>
      <c r="M21" s="181"/>
      <c r="N21" s="181"/>
      <c r="O21" s="181"/>
      <c r="P21" s="181"/>
    </row>
    <row r="22" spans="1:16">
      <c r="A22" s="157">
        <v>16</v>
      </c>
      <c r="B22" s="160" t="s">
        <v>146</v>
      </c>
      <c r="C22" s="160" t="s">
        <v>147</v>
      </c>
      <c r="D22" s="161" t="s">
        <v>140</v>
      </c>
      <c r="E22" s="157">
        <v>113</v>
      </c>
      <c r="G22" s="181"/>
      <c r="H22" s="181"/>
      <c r="I22" s="181"/>
      <c r="J22" s="181"/>
      <c r="K22" s="181"/>
      <c r="L22" s="181"/>
      <c r="M22" s="181"/>
      <c r="N22" s="181"/>
      <c r="O22" s="181"/>
      <c r="P22" s="181"/>
    </row>
    <row r="23" spans="1:16">
      <c r="A23" s="157">
        <v>17</v>
      </c>
      <c r="B23" s="160" t="s">
        <v>121</v>
      </c>
      <c r="C23" s="160" t="s">
        <v>171</v>
      </c>
      <c r="D23" s="161" t="s">
        <v>140</v>
      </c>
      <c r="E23" s="157">
        <v>113</v>
      </c>
      <c r="G23" s="181"/>
      <c r="H23" s="181"/>
      <c r="I23" s="181"/>
      <c r="J23" s="181"/>
      <c r="K23" s="181"/>
      <c r="L23" s="181"/>
      <c r="M23" s="181"/>
      <c r="N23" s="181"/>
      <c r="O23" s="181"/>
      <c r="P23" s="181"/>
    </row>
    <row r="24" spans="1:16">
      <c r="A24" s="157">
        <v>18</v>
      </c>
      <c r="B24" s="160" t="s">
        <v>121</v>
      </c>
      <c r="C24" s="160" t="s">
        <v>193</v>
      </c>
      <c r="D24" s="161" t="s">
        <v>21</v>
      </c>
      <c r="E24" s="157">
        <v>112.5</v>
      </c>
      <c r="G24" s="181"/>
      <c r="H24" s="181"/>
      <c r="I24" s="181"/>
      <c r="J24" s="181"/>
      <c r="K24" s="181"/>
      <c r="L24" s="181"/>
      <c r="M24" s="181"/>
      <c r="N24" s="181"/>
      <c r="O24" s="181"/>
      <c r="P24" s="181"/>
    </row>
    <row r="25" spans="1:16" ht="26">
      <c r="A25" s="157">
        <v>19</v>
      </c>
      <c r="B25" s="160" t="s">
        <v>59</v>
      </c>
      <c r="C25" s="160" t="s">
        <v>60</v>
      </c>
      <c r="D25" s="161" t="s">
        <v>21</v>
      </c>
      <c r="E25" s="157">
        <v>112.5</v>
      </c>
      <c r="G25" s="181"/>
      <c r="H25" s="181"/>
      <c r="I25" s="181"/>
      <c r="J25" s="181"/>
      <c r="K25" s="181"/>
      <c r="L25" s="181"/>
      <c r="M25" s="181"/>
      <c r="N25" s="181"/>
      <c r="O25" s="181"/>
      <c r="P25" s="181"/>
    </row>
    <row r="26" spans="1:16" ht="26">
      <c r="A26" s="157">
        <v>20</v>
      </c>
      <c r="B26" s="160" t="s">
        <v>97</v>
      </c>
      <c r="C26" s="160" t="s">
        <v>100</v>
      </c>
      <c r="D26" s="161" t="s">
        <v>21</v>
      </c>
      <c r="E26" s="157">
        <v>112.5</v>
      </c>
      <c r="G26" s="181"/>
      <c r="H26" s="181"/>
      <c r="I26" s="181"/>
      <c r="J26" s="181"/>
      <c r="K26" s="181"/>
      <c r="L26" s="181"/>
      <c r="M26" s="181"/>
      <c r="N26" s="181"/>
      <c r="O26" s="181"/>
      <c r="P26" s="181"/>
    </row>
    <row r="27" spans="1:16" ht="40">
      <c r="A27" s="157">
        <v>21</v>
      </c>
      <c r="B27" s="160" t="s">
        <v>24</v>
      </c>
      <c r="C27" s="160" t="s">
        <v>25</v>
      </c>
      <c r="D27" s="161" t="s">
        <v>21</v>
      </c>
      <c r="E27" s="157">
        <v>112</v>
      </c>
      <c r="G27" s="243" t="s">
        <v>281</v>
      </c>
      <c r="H27" s="243"/>
      <c r="I27" s="181"/>
      <c r="J27" s="181"/>
      <c r="K27" s="181"/>
      <c r="L27" s="181"/>
      <c r="M27" s="181"/>
      <c r="N27" s="181"/>
      <c r="O27" s="181"/>
      <c r="P27" s="181"/>
    </row>
    <row r="28" spans="1:16" s="79" customFormat="1" ht="26">
      <c r="A28" s="158">
        <v>22</v>
      </c>
      <c r="B28" s="160" t="s">
        <v>163</v>
      </c>
      <c r="C28" s="160" t="s">
        <v>164</v>
      </c>
      <c r="D28" s="161" t="s">
        <v>140</v>
      </c>
      <c r="E28" s="158">
        <v>112</v>
      </c>
      <c r="G28" s="160" t="s">
        <v>242</v>
      </c>
      <c r="H28" s="185" t="s">
        <v>243</v>
      </c>
      <c r="I28" s="183"/>
      <c r="J28" s="183"/>
      <c r="K28" s="183"/>
      <c r="L28" s="183"/>
      <c r="M28" s="183"/>
      <c r="N28" s="183"/>
      <c r="O28" s="183"/>
      <c r="P28" s="183"/>
    </row>
    <row r="29" spans="1:16" ht="26">
      <c r="A29" s="157">
        <v>23</v>
      </c>
      <c r="B29" s="160" t="s">
        <v>111</v>
      </c>
      <c r="C29" s="160" t="s">
        <v>112</v>
      </c>
      <c r="D29" s="161" t="s">
        <v>21</v>
      </c>
      <c r="E29" s="157">
        <v>111.5</v>
      </c>
      <c r="G29" s="160" t="s">
        <v>242</v>
      </c>
      <c r="H29" s="160" t="s">
        <v>244</v>
      </c>
      <c r="I29" s="181"/>
      <c r="J29" s="181"/>
      <c r="K29" s="181"/>
      <c r="L29" s="181"/>
      <c r="M29" s="181"/>
      <c r="N29" s="181"/>
      <c r="O29" s="181"/>
      <c r="P29" s="181"/>
    </row>
    <row r="30" spans="1:16" ht="26">
      <c r="A30" s="157">
        <v>24</v>
      </c>
      <c r="B30" s="160" t="s">
        <v>73</v>
      </c>
      <c r="C30" s="160" t="s">
        <v>74</v>
      </c>
      <c r="D30" s="161" t="s">
        <v>21</v>
      </c>
      <c r="E30" s="157">
        <v>110</v>
      </c>
      <c r="G30" s="160" t="s">
        <v>245</v>
      </c>
      <c r="H30" s="160" t="s">
        <v>246</v>
      </c>
      <c r="I30" s="181"/>
      <c r="J30" s="181"/>
      <c r="K30" s="181"/>
      <c r="L30" s="181"/>
      <c r="M30" s="181"/>
      <c r="N30" s="181"/>
      <c r="O30" s="181"/>
      <c r="P30" s="181"/>
    </row>
    <row r="31" spans="1:16" ht="26">
      <c r="A31" s="157">
        <v>25</v>
      </c>
      <c r="B31" s="160" t="s">
        <v>109</v>
      </c>
      <c r="C31" s="160" t="s">
        <v>110</v>
      </c>
      <c r="D31" s="161" t="s">
        <v>21</v>
      </c>
      <c r="E31" s="157">
        <v>110</v>
      </c>
      <c r="G31" s="160" t="s">
        <v>247</v>
      </c>
      <c r="H31" s="185" t="s">
        <v>248</v>
      </c>
      <c r="I31" s="181"/>
      <c r="J31" s="181"/>
      <c r="K31" s="181"/>
      <c r="L31" s="181"/>
      <c r="M31" s="181"/>
      <c r="N31" s="181"/>
      <c r="O31" s="181"/>
      <c r="P31" s="181"/>
    </row>
    <row r="32" spans="1:16" ht="26">
      <c r="A32" s="157">
        <v>26</v>
      </c>
      <c r="B32" s="160" t="s">
        <v>172</v>
      </c>
      <c r="C32" s="160" t="s">
        <v>173</v>
      </c>
      <c r="D32" s="165" t="s">
        <v>140</v>
      </c>
      <c r="E32" s="157">
        <v>110</v>
      </c>
    </row>
    <row r="33" spans="1:5">
      <c r="A33" s="157">
        <v>27</v>
      </c>
      <c r="B33" s="160" t="s">
        <v>128</v>
      </c>
      <c r="C33" s="160" t="s">
        <v>129</v>
      </c>
      <c r="D33" s="166" t="s">
        <v>21</v>
      </c>
      <c r="E33" s="157">
        <v>110</v>
      </c>
    </row>
    <row r="34" spans="1:5">
      <c r="A34" s="157">
        <v>28</v>
      </c>
      <c r="B34" s="160" t="s">
        <v>26</v>
      </c>
      <c r="C34" s="160" t="s">
        <v>27</v>
      </c>
      <c r="D34" s="161" t="s">
        <v>21</v>
      </c>
      <c r="E34" s="157">
        <v>109</v>
      </c>
    </row>
    <row r="35" spans="1:5" ht="26">
      <c r="A35" s="157">
        <v>29</v>
      </c>
      <c r="B35" s="160" t="s">
        <v>125</v>
      </c>
      <c r="C35" s="160" t="s">
        <v>127</v>
      </c>
      <c r="D35" s="161" t="s">
        <v>21</v>
      </c>
      <c r="E35" s="157">
        <v>108.5</v>
      </c>
    </row>
    <row r="36" spans="1:5" ht="26">
      <c r="A36" s="157">
        <v>30</v>
      </c>
      <c r="B36" s="160" t="s">
        <v>78</v>
      </c>
      <c r="C36" s="162" t="s">
        <v>79</v>
      </c>
      <c r="D36" s="161" t="s">
        <v>21</v>
      </c>
      <c r="E36" s="157">
        <v>108</v>
      </c>
    </row>
    <row r="37" spans="1:5">
      <c r="A37" s="157">
        <v>31</v>
      </c>
      <c r="B37" s="160" t="s">
        <v>73</v>
      </c>
      <c r="C37" s="160" t="s">
        <v>75</v>
      </c>
      <c r="D37" s="161" t="s">
        <v>21</v>
      </c>
      <c r="E37" s="157">
        <v>107.5</v>
      </c>
    </row>
    <row r="38" spans="1:5" ht="26">
      <c r="A38" s="157">
        <v>32</v>
      </c>
      <c r="B38" s="160" t="s">
        <v>167</v>
      </c>
      <c r="C38" s="160" t="s">
        <v>169</v>
      </c>
      <c r="D38" s="161" t="s">
        <v>140</v>
      </c>
      <c r="E38" s="157">
        <v>107</v>
      </c>
    </row>
    <row r="39" spans="1:5" ht="26">
      <c r="A39" s="157">
        <v>33</v>
      </c>
      <c r="B39" s="160" t="s">
        <v>31</v>
      </c>
      <c r="C39" s="160" t="s">
        <v>32</v>
      </c>
      <c r="D39" s="161" t="s">
        <v>21</v>
      </c>
      <c r="E39" s="157">
        <v>106</v>
      </c>
    </row>
    <row r="40" spans="1:5" ht="26">
      <c r="A40" s="157">
        <v>34</v>
      </c>
      <c r="B40" s="164" t="s">
        <v>53</v>
      </c>
      <c r="C40" s="164" t="s">
        <v>54</v>
      </c>
      <c r="D40" s="165" t="s">
        <v>21</v>
      </c>
      <c r="E40" s="157">
        <v>105</v>
      </c>
    </row>
    <row r="41" spans="1:5" ht="26">
      <c r="A41" s="157">
        <v>35</v>
      </c>
      <c r="B41" s="160" t="s">
        <v>97</v>
      </c>
      <c r="C41" s="160" t="s">
        <v>99</v>
      </c>
      <c r="D41" s="161" t="s">
        <v>21</v>
      </c>
      <c r="E41" s="157">
        <v>105</v>
      </c>
    </row>
    <row r="42" spans="1:5">
      <c r="A42" s="157">
        <v>36</v>
      </c>
      <c r="B42" s="160" t="s">
        <v>40</v>
      </c>
      <c r="C42" s="160" t="s">
        <v>41</v>
      </c>
      <c r="D42" s="161" t="s">
        <v>21</v>
      </c>
      <c r="E42" s="157">
        <v>105</v>
      </c>
    </row>
    <row r="43" spans="1:5">
      <c r="A43" s="157">
        <v>37</v>
      </c>
      <c r="B43" s="160" t="s">
        <v>84</v>
      </c>
      <c r="C43" s="160" t="s">
        <v>87</v>
      </c>
      <c r="D43" s="161" t="s">
        <v>21</v>
      </c>
      <c r="E43" s="157">
        <v>105</v>
      </c>
    </row>
    <row r="44" spans="1:5" s="79" customFormat="1">
      <c r="A44" s="158">
        <v>38</v>
      </c>
      <c r="B44" s="160" t="s">
        <v>68</v>
      </c>
      <c r="C44" s="160" t="s">
        <v>70</v>
      </c>
      <c r="D44" s="161" t="s">
        <v>21</v>
      </c>
      <c r="E44" s="158">
        <v>105</v>
      </c>
    </row>
    <row r="45" spans="1:5" s="79" customFormat="1" ht="26">
      <c r="A45" s="158">
        <v>39</v>
      </c>
      <c r="B45" s="160" t="s">
        <v>68</v>
      </c>
      <c r="C45" s="160" t="s">
        <v>69</v>
      </c>
      <c r="D45" s="161" t="s">
        <v>21</v>
      </c>
      <c r="E45" s="158">
        <v>103.5</v>
      </c>
    </row>
    <row r="46" spans="1:5" ht="26">
      <c r="A46" s="157">
        <v>40</v>
      </c>
      <c r="B46" s="160" t="s">
        <v>115</v>
      </c>
      <c r="C46" s="163" t="s">
        <v>120</v>
      </c>
      <c r="D46" s="161" t="s">
        <v>21</v>
      </c>
      <c r="E46" s="157">
        <v>102.5</v>
      </c>
    </row>
    <row r="47" spans="1:5" ht="26">
      <c r="A47" s="157">
        <v>41</v>
      </c>
      <c r="B47" s="160" t="s">
        <v>26</v>
      </c>
      <c r="C47" s="160" t="s">
        <v>28</v>
      </c>
      <c r="D47" s="161" t="s">
        <v>21</v>
      </c>
      <c r="E47" s="157">
        <v>102.5</v>
      </c>
    </row>
    <row r="48" spans="1:5" ht="26">
      <c r="A48" s="157">
        <v>42</v>
      </c>
      <c r="B48" s="160" t="s">
        <v>31</v>
      </c>
      <c r="C48" s="167" t="s">
        <v>33</v>
      </c>
      <c r="D48" s="161" t="s">
        <v>21</v>
      </c>
      <c r="E48" s="157">
        <v>102</v>
      </c>
    </row>
    <row r="49" spans="1:5" ht="26">
      <c r="A49" s="157">
        <v>43</v>
      </c>
      <c r="B49" s="160" t="s">
        <v>115</v>
      </c>
      <c r="C49" s="160" t="s">
        <v>116</v>
      </c>
      <c r="D49" s="161" t="s">
        <v>21</v>
      </c>
      <c r="E49" s="157">
        <v>102</v>
      </c>
    </row>
    <row r="50" spans="1:5">
      <c r="A50" s="157">
        <v>44</v>
      </c>
      <c r="B50" s="160" t="s">
        <v>121</v>
      </c>
      <c r="C50" s="160" t="s">
        <v>122</v>
      </c>
      <c r="D50" s="161" t="s">
        <v>21</v>
      </c>
      <c r="E50" s="157">
        <v>102</v>
      </c>
    </row>
    <row r="51" spans="1:5">
      <c r="A51" s="157">
        <v>45</v>
      </c>
      <c r="B51" s="160" t="s">
        <v>26</v>
      </c>
      <c r="C51" s="160" t="s">
        <v>187</v>
      </c>
      <c r="D51" s="161" t="s">
        <v>21</v>
      </c>
      <c r="E51" s="157">
        <v>101</v>
      </c>
    </row>
    <row r="52" spans="1:5">
      <c r="A52" s="157">
        <v>46</v>
      </c>
      <c r="B52" s="160" t="s">
        <v>92</v>
      </c>
      <c r="C52" s="160" t="s">
        <v>93</v>
      </c>
      <c r="D52" s="161" t="s">
        <v>21</v>
      </c>
      <c r="E52" s="157">
        <v>101</v>
      </c>
    </row>
    <row r="53" spans="1:5" ht="26">
      <c r="A53" s="157">
        <v>47</v>
      </c>
      <c r="B53" s="160" t="s">
        <v>42</v>
      </c>
      <c r="C53" s="160" t="s">
        <v>43</v>
      </c>
      <c r="D53" s="161" t="s">
        <v>21</v>
      </c>
      <c r="E53" s="157">
        <v>100</v>
      </c>
    </row>
    <row r="54" spans="1:5">
      <c r="A54" s="157">
        <v>48</v>
      </c>
      <c r="B54" s="160" t="s">
        <v>44</v>
      </c>
      <c r="C54" s="160" t="s">
        <v>45</v>
      </c>
      <c r="D54" s="161" t="s">
        <v>21</v>
      </c>
      <c r="E54" s="157">
        <v>97.5</v>
      </c>
    </row>
    <row r="55" spans="1:5" ht="26">
      <c r="A55" s="157">
        <v>49</v>
      </c>
      <c r="B55" s="160" t="s">
        <v>44</v>
      </c>
      <c r="C55" s="160" t="s">
        <v>46</v>
      </c>
      <c r="D55" s="161" t="s">
        <v>21</v>
      </c>
      <c r="E55" s="157">
        <v>97.5</v>
      </c>
    </row>
    <row r="56" spans="1:5">
      <c r="A56" s="157">
        <v>50</v>
      </c>
      <c r="B56" s="160" t="s">
        <v>156</v>
      </c>
      <c r="C56" s="160" t="s">
        <v>157</v>
      </c>
      <c r="D56" s="161" t="s">
        <v>140</v>
      </c>
      <c r="E56" s="157">
        <v>97.5</v>
      </c>
    </row>
    <row r="57" spans="1:5" ht="26">
      <c r="A57" s="157">
        <v>51</v>
      </c>
      <c r="B57" s="160" t="s">
        <v>151</v>
      </c>
      <c r="C57" s="160" t="s">
        <v>152</v>
      </c>
      <c r="D57" s="161" t="s">
        <v>140</v>
      </c>
      <c r="E57" s="157">
        <v>97</v>
      </c>
    </row>
    <row r="58" spans="1:5">
      <c r="A58" s="157">
        <v>52</v>
      </c>
      <c r="B58" s="160" t="s">
        <v>191</v>
      </c>
      <c r="C58" s="160" t="s">
        <v>192</v>
      </c>
      <c r="D58" s="161" t="s">
        <v>21</v>
      </c>
      <c r="E58" s="157">
        <v>96.5</v>
      </c>
    </row>
    <row r="59" spans="1:5">
      <c r="A59" s="157">
        <v>53</v>
      </c>
      <c r="B59" s="160" t="s">
        <v>66</v>
      </c>
      <c r="C59" s="160" t="s">
        <v>67</v>
      </c>
      <c r="D59" s="161" t="s">
        <v>21</v>
      </c>
      <c r="E59" s="157">
        <v>96.5</v>
      </c>
    </row>
    <row r="60" spans="1:5">
      <c r="A60" s="157">
        <v>54</v>
      </c>
      <c r="B60" s="160" t="s">
        <v>141</v>
      </c>
      <c r="C60" s="160" t="s">
        <v>142</v>
      </c>
      <c r="D60" s="161" t="s">
        <v>140</v>
      </c>
      <c r="E60" s="157">
        <v>96</v>
      </c>
    </row>
    <row r="61" spans="1:5">
      <c r="A61" s="157">
        <v>55</v>
      </c>
      <c r="B61" s="164" t="s">
        <v>55</v>
      </c>
      <c r="C61" s="164" t="s">
        <v>56</v>
      </c>
      <c r="D61" s="161" t="s">
        <v>21</v>
      </c>
      <c r="E61" s="157">
        <v>96</v>
      </c>
    </row>
    <row r="62" spans="1:5">
      <c r="A62" s="157">
        <v>56</v>
      </c>
      <c r="B62" s="160" t="s">
        <v>36</v>
      </c>
      <c r="C62" s="160" t="s">
        <v>39</v>
      </c>
      <c r="D62" s="161" t="s">
        <v>21</v>
      </c>
      <c r="E62" s="157">
        <v>95</v>
      </c>
    </row>
    <row r="63" spans="1:5" ht="26">
      <c r="A63" s="157">
        <v>57</v>
      </c>
      <c r="B63" s="160" t="s">
        <v>113</v>
      </c>
      <c r="C63" s="160" t="s">
        <v>114</v>
      </c>
      <c r="D63" s="161" t="s">
        <v>21</v>
      </c>
      <c r="E63" s="157">
        <v>95</v>
      </c>
    </row>
    <row r="64" spans="1:5">
      <c r="A64" s="157">
        <v>58</v>
      </c>
      <c r="B64" s="160" t="s">
        <v>76</v>
      </c>
      <c r="C64" s="160" t="s">
        <v>77</v>
      </c>
      <c r="D64" s="161" t="s">
        <v>21</v>
      </c>
      <c r="E64" s="157">
        <v>95</v>
      </c>
    </row>
    <row r="65" spans="1:5" s="79" customFormat="1" ht="26">
      <c r="A65" s="158">
        <v>59</v>
      </c>
      <c r="B65" s="160" t="s">
        <v>36</v>
      </c>
      <c r="C65" s="160" t="s">
        <v>37</v>
      </c>
      <c r="D65" s="161" t="s">
        <v>21</v>
      </c>
      <c r="E65" s="158">
        <v>95</v>
      </c>
    </row>
    <row r="66" spans="1:5">
      <c r="A66" s="157">
        <v>60</v>
      </c>
      <c r="B66" s="160" t="s">
        <v>105</v>
      </c>
      <c r="C66" s="160" t="s">
        <v>106</v>
      </c>
      <c r="D66" s="161" t="s">
        <v>21</v>
      </c>
      <c r="E66" s="157">
        <v>94.5</v>
      </c>
    </row>
    <row r="67" spans="1:5">
      <c r="A67" s="157">
        <v>61</v>
      </c>
      <c r="B67" s="160" t="s">
        <v>94</v>
      </c>
      <c r="C67" s="160" t="s">
        <v>96</v>
      </c>
      <c r="D67" s="161" t="s">
        <v>21</v>
      </c>
      <c r="E67" s="157">
        <v>94</v>
      </c>
    </row>
    <row r="68" spans="1:5">
      <c r="A68" s="157">
        <v>62</v>
      </c>
      <c r="B68" s="160" t="s">
        <v>111</v>
      </c>
      <c r="C68" s="160" t="s">
        <v>166</v>
      </c>
      <c r="D68" s="168" t="s">
        <v>194</v>
      </c>
      <c r="E68" s="158">
        <v>93.5</v>
      </c>
    </row>
    <row r="69" spans="1:5">
      <c r="A69" s="157">
        <v>63</v>
      </c>
      <c r="B69" s="160" t="s">
        <v>154</v>
      </c>
      <c r="C69" s="160" t="s">
        <v>155</v>
      </c>
      <c r="D69" s="161" t="s">
        <v>140</v>
      </c>
      <c r="E69" s="157">
        <v>93</v>
      </c>
    </row>
    <row r="70" spans="1:5" ht="26">
      <c r="A70" s="157">
        <v>64</v>
      </c>
      <c r="B70" s="160" t="s">
        <v>78</v>
      </c>
      <c r="C70" s="160" t="s">
        <v>188</v>
      </c>
      <c r="D70" s="161" t="s">
        <v>21</v>
      </c>
      <c r="E70" s="157">
        <v>92</v>
      </c>
    </row>
    <row r="71" spans="1:5">
      <c r="A71" s="157">
        <v>65</v>
      </c>
      <c r="B71" s="160" t="s">
        <v>82</v>
      </c>
      <c r="C71" s="160" t="s">
        <v>83</v>
      </c>
      <c r="D71" s="161" t="s">
        <v>21</v>
      </c>
      <c r="E71" s="157">
        <v>92</v>
      </c>
    </row>
    <row r="72" spans="1:5" ht="26">
      <c r="A72" s="157">
        <v>66</v>
      </c>
      <c r="B72" s="160" t="s">
        <v>144</v>
      </c>
      <c r="C72" s="160" t="s">
        <v>145</v>
      </c>
      <c r="D72" s="161" t="s">
        <v>140</v>
      </c>
      <c r="E72" s="157">
        <v>91</v>
      </c>
    </row>
    <row r="73" spans="1:5" s="79" customFormat="1">
      <c r="A73" s="158">
        <v>67</v>
      </c>
      <c r="B73" s="160" t="s">
        <v>36</v>
      </c>
      <c r="C73" s="160" t="s">
        <v>38</v>
      </c>
      <c r="D73" s="161" t="s">
        <v>21</v>
      </c>
      <c r="E73" s="158">
        <v>91</v>
      </c>
    </row>
    <row r="74" spans="1:5" s="79" customFormat="1">
      <c r="A74" s="158">
        <v>68</v>
      </c>
      <c r="B74" s="160" t="s">
        <v>107</v>
      </c>
      <c r="C74" s="160" t="s">
        <v>108</v>
      </c>
      <c r="D74" s="161" t="s">
        <v>21</v>
      </c>
      <c r="E74" s="158">
        <v>90.5</v>
      </c>
    </row>
    <row r="75" spans="1:5" s="79" customFormat="1">
      <c r="A75" s="158">
        <v>69</v>
      </c>
      <c r="B75" s="160" t="s">
        <v>163</v>
      </c>
      <c r="C75" s="160" t="s">
        <v>165</v>
      </c>
      <c r="D75" s="176" t="s">
        <v>194</v>
      </c>
      <c r="E75" s="158">
        <v>90</v>
      </c>
    </row>
    <row r="76" spans="1:5" ht="26">
      <c r="A76" s="157">
        <v>70</v>
      </c>
      <c r="B76" s="164" t="s">
        <v>48</v>
      </c>
      <c r="C76" s="164" t="s">
        <v>49</v>
      </c>
      <c r="D76" s="165" t="s">
        <v>21</v>
      </c>
      <c r="E76" s="157">
        <v>90</v>
      </c>
    </row>
    <row r="77" spans="1:5">
      <c r="A77" s="157">
        <v>71</v>
      </c>
      <c r="B77" s="160" t="s">
        <v>103</v>
      </c>
      <c r="C77" s="160" t="s">
        <v>104</v>
      </c>
      <c r="D77" s="161" t="s">
        <v>21</v>
      </c>
      <c r="E77" s="157">
        <v>90</v>
      </c>
    </row>
    <row r="78" spans="1:5">
      <c r="A78" s="157">
        <v>72</v>
      </c>
      <c r="B78" s="160" t="s">
        <v>107</v>
      </c>
      <c r="C78" s="160" t="s">
        <v>190</v>
      </c>
      <c r="D78" s="161" t="s">
        <v>21</v>
      </c>
      <c r="E78" s="157">
        <v>90</v>
      </c>
    </row>
    <row r="79" spans="1:5">
      <c r="A79" s="157">
        <v>73</v>
      </c>
      <c r="B79" s="160" t="s">
        <v>94</v>
      </c>
      <c r="C79" s="160" t="s">
        <v>95</v>
      </c>
      <c r="D79" s="161" t="s">
        <v>21</v>
      </c>
      <c r="E79" s="157">
        <v>87.5</v>
      </c>
    </row>
    <row r="80" spans="1:5">
      <c r="A80" s="157">
        <v>74</v>
      </c>
      <c r="B80" s="169" t="s">
        <v>50</v>
      </c>
      <c r="C80" s="169" t="s">
        <v>52</v>
      </c>
      <c r="D80" s="161" t="s">
        <v>21</v>
      </c>
      <c r="E80" s="157">
        <v>87</v>
      </c>
    </row>
    <row r="81" spans="1:5">
      <c r="A81" s="157">
        <v>75</v>
      </c>
      <c r="B81" s="160" t="s">
        <v>105</v>
      </c>
      <c r="C81" s="160" t="s">
        <v>189</v>
      </c>
      <c r="D81" s="161" t="s">
        <v>21</v>
      </c>
      <c r="E81" s="157">
        <v>87</v>
      </c>
    </row>
    <row r="82" spans="1:5">
      <c r="A82" s="157">
        <v>76</v>
      </c>
      <c r="B82" s="160" t="s">
        <v>84</v>
      </c>
      <c r="C82" s="162" t="s">
        <v>85</v>
      </c>
      <c r="D82" s="161" t="s">
        <v>21</v>
      </c>
      <c r="E82" s="157">
        <v>86</v>
      </c>
    </row>
    <row r="83" spans="1:5" ht="26">
      <c r="A83" s="157">
        <v>77</v>
      </c>
      <c r="B83" s="160" t="s">
        <v>34</v>
      </c>
      <c r="C83" s="160" t="s">
        <v>35</v>
      </c>
      <c r="D83" s="161" t="s">
        <v>21</v>
      </c>
      <c r="E83" s="157">
        <v>85</v>
      </c>
    </row>
    <row r="84" spans="1:5">
      <c r="A84" s="157">
        <v>78</v>
      </c>
      <c r="B84" s="160" t="s">
        <v>84</v>
      </c>
      <c r="C84" s="162" t="s">
        <v>86</v>
      </c>
      <c r="D84" s="161" t="s">
        <v>21</v>
      </c>
      <c r="E84" s="157">
        <v>83.5</v>
      </c>
    </row>
    <row r="85" spans="1:5">
      <c r="A85" s="157">
        <v>79</v>
      </c>
      <c r="B85" s="160" t="s">
        <v>48</v>
      </c>
      <c r="C85" s="160" t="s">
        <v>143</v>
      </c>
      <c r="D85" s="161" t="s">
        <v>140</v>
      </c>
      <c r="E85" s="157">
        <v>83</v>
      </c>
    </row>
    <row r="86" spans="1:5" ht="26">
      <c r="A86" s="157">
        <v>80</v>
      </c>
      <c r="B86" s="160" t="s">
        <v>19</v>
      </c>
      <c r="C86" s="160" t="s">
        <v>20</v>
      </c>
      <c r="D86" s="161" t="s">
        <v>21</v>
      </c>
      <c r="E86" s="157">
        <v>81</v>
      </c>
    </row>
    <row r="87" spans="1:5">
      <c r="A87" s="157">
        <v>81</v>
      </c>
      <c r="B87" s="169" t="s">
        <v>50</v>
      </c>
      <c r="C87" s="169" t="s">
        <v>51</v>
      </c>
      <c r="D87" s="161" t="s">
        <v>21</v>
      </c>
      <c r="E87" s="157">
        <v>81</v>
      </c>
    </row>
    <row r="88" spans="1:5">
      <c r="A88" s="157">
        <v>82</v>
      </c>
      <c r="B88" s="160" t="s">
        <v>146</v>
      </c>
      <c r="C88" s="160" t="s">
        <v>148</v>
      </c>
      <c r="D88" s="161" t="s">
        <v>140</v>
      </c>
      <c r="E88" s="157">
        <v>81</v>
      </c>
    </row>
    <row r="89" spans="1:5" ht="26">
      <c r="A89" s="157">
        <v>83</v>
      </c>
      <c r="B89" s="160" t="s">
        <v>90</v>
      </c>
      <c r="C89" s="160" t="s">
        <v>91</v>
      </c>
      <c r="D89" s="161" t="s">
        <v>21</v>
      </c>
      <c r="E89" s="157">
        <v>80</v>
      </c>
    </row>
    <row r="90" spans="1:5">
      <c r="A90" s="157">
        <v>84</v>
      </c>
      <c r="B90" s="160" t="s">
        <v>22</v>
      </c>
      <c r="C90" s="160" t="s">
        <v>23</v>
      </c>
      <c r="D90" s="161" t="s">
        <v>21</v>
      </c>
      <c r="E90" s="157">
        <v>80</v>
      </c>
    </row>
    <row r="91" spans="1:5" ht="26">
      <c r="A91" s="157">
        <v>85</v>
      </c>
      <c r="B91" s="160" t="s">
        <v>167</v>
      </c>
      <c r="C91" s="160" t="s">
        <v>168</v>
      </c>
      <c r="D91" s="161" t="s">
        <v>140</v>
      </c>
      <c r="E91" s="157">
        <v>79.75</v>
      </c>
    </row>
    <row r="92" spans="1:5">
      <c r="A92" s="157">
        <v>86</v>
      </c>
      <c r="B92" s="160" t="s">
        <v>88</v>
      </c>
      <c r="C92" s="160" t="s">
        <v>89</v>
      </c>
      <c r="D92" s="161" t="s">
        <v>21</v>
      </c>
      <c r="E92" s="157">
        <v>76.5</v>
      </c>
    </row>
    <row r="93" spans="1:5" ht="39">
      <c r="A93" s="157">
        <v>87</v>
      </c>
      <c r="B93" s="160" t="s">
        <v>130</v>
      </c>
      <c r="C93" s="160" t="s">
        <v>131</v>
      </c>
      <c r="D93" s="166" t="s">
        <v>21</v>
      </c>
      <c r="E93" s="157">
        <v>55</v>
      </c>
    </row>
  </sheetData>
  <sheetProtection selectLockedCells="1" selectUnlockedCells="1"/>
  <sortState ref="A2:J88">
    <sortCondition descending="1" ref="E2:E88"/>
  </sortState>
  <mergeCells count="2">
    <mergeCell ref="G27:H27"/>
    <mergeCell ref="J7:M7"/>
  </mergeCells>
  <phoneticPr fontId="25" type="noConversion"/>
  <dataValidations count="1">
    <dataValidation type="list" allowBlank="1" showInputMessage="1" showErrorMessage="1" sqref="D93 D7:D81">
      <formula1>"PH, TH, SSO, HMIS, SH, TRA, SRA, PRA, S+C/SRO"</formula1>
    </dataValidation>
  </dataValidations>
  <pageMargins left="0.75" right="0.75" top="1" bottom="1" header="0.5" footer="0.5"/>
  <pageSetup scale="68" fitToWidth="0" fitToHeight="2" orientation="portrait" horizontalDpi="4294967292" verticalDpi="4294967292"/>
  <extLst>
    <ext xmlns:mx="http://schemas.microsoft.com/office/mac/excel/2008/main" uri="{64002731-A6B0-56B0-2670-7721B7C09600}">
      <mx:PLV Mode="0" OnePage="0" WScale="85"/>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
  <sheetViews>
    <sheetView tabSelected="1" workbookViewId="0">
      <pane xSplit="1" ySplit="5" topLeftCell="B6" activePane="bottomRight" state="frozen"/>
      <selection pane="topRight" activeCell="B1" sqref="B1"/>
      <selection pane="bottomLeft" activeCell="A3" sqref="A3"/>
      <selection pane="bottomRight" activeCell="A3" sqref="A3"/>
    </sheetView>
  </sheetViews>
  <sheetFormatPr baseColWidth="10" defaultRowHeight="15" x14ac:dyDescent="0"/>
  <cols>
    <col min="1" max="1" width="6.83203125" customWidth="1"/>
    <col min="2" max="2" width="28" customWidth="1"/>
    <col min="3" max="3" width="22.6640625" customWidth="1"/>
    <col min="4" max="4" width="7.6640625" customWidth="1"/>
    <col min="5" max="5" width="9.5" customWidth="1"/>
    <col min="6" max="6" width="11.33203125" bestFit="1" customWidth="1"/>
    <col min="7" max="7" width="16" customWidth="1"/>
  </cols>
  <sheetData>
    <row r="1" spans="1:6" s="188" customFormat="1" ht="26" customHeight="1">
      <c r="A1" s="188" t="s">
        <v>177</v>
      </c>
    </row>
    <row r="2" spans="1:6" s="189" customFormat="1" ht="29" customHeight="1">
      <c r="A2" s="189" t="s">
        <v>303</v>
      </c>
    </row>
    <row r="3" spans="1:6" s="190" customFormat="1" ht="22" customHeight="1">
      <c r="A3" s="190" t="s">
        <v>287</v>
      </c>
    </row>
    <row r="4" spans="1:6" ht="35" customHeight="1">
      <c r="A4" s="191" t="s">
        <v>302</v>
      </c>
      <c r="B4" s="187"/>
    </row>
    <row r="5" spans="1:6" ht="119" customHeight="1">
      <c r="A5" s="155" t="s">
        <v>300</v>
      </c>
      <c r="B5" s="155" t="s">
        <v>2</v>
      </c>
      <c r="C5" s="156" t="s">
        <v>3</v>
      </c>
      <c r="D5" s="156" t="s">
        <v>4</v>
      </c>
      <c r="E5" s="156" t="s">
        <v>292</v>
      </c>
      <c r="F5" s="192" t="s">
        <v>288</v>
      </c>
    </row>
    <row r="6" spans="1:6" ht="26">
      <c r="A6" s="196">
        <v>1</v>
      </c>
      <c r="B6" s="193" t="s">
        <v>242</v>
      </c>
      <c r="C6" s="194" t="s">
        <v>243</v>
      </c>
      <c r="D6" s="195" t="s">
        <v>21</v>
      </c>
      <c r="E6" s="196" t="s">
        <v>250</v>
      </c>
      <c r="F6" s="197">
        <v>111660</v>
      </c>
    </row>
    <row r="7" spans="1:6" ht="26">
      <c r="A7" s="196">
        <v>2</v>
      </c>
      <c r="B7" s="193" t="s">
        <v>242</v>
      </c>
      <c r="C7" s="193" t="s">
        <v>244</v>
      </c>
      <c r="D7" s="195" t="s">
        <v>21</v>
      </c>
      <c r="E7" s="196" t="s">
        <v>250</v>
      </c>
      <c r="F7" s="197">
        <v>25873</v>
      </c>
    </row>
    <row r="8" spans="1:6" ht="26">
      <c r="A8" s="196">
        <v>3</v>
      </c>
      <c r="B8" s="193" t="s">
        <v>245</v>
      </c>
      <c r="C8" s="193" t="s">
        <v>246</v>
      </c>
      <c r="D8" s="195" t="s">
        <v>21</v>
      </c>
      <c r="E8" s="196" t="s">
        <v>250</v>
      </c>
      <c r="F8" s="197">
        <v>93212</v>
      </c>
    </row>
    <row r="9" spans="1:6" ht="26">
      <c r="A9" s="196">
        <v>4</v>
      </c>
      <c r="B9" s="193" t="s">
        <v>247</v>
      </c>
      <c r="C9" s="194" t="s">
        <v>248</v>
      </c>
      <c r="D9" s="195" t="s">
        <v>21</v>
      </c>
      <c r="E9" s="196" t="s">
        <v>250</v>
      </c>
      <c r="F9" s="197">
        <v>165050</v>
      </c>
    </row>
    <row r="10" spans="1:6" ht="26">
      <c r="A10" s="196">
        <v>5</v>
      </c>
      <c r="B10" s="193" t="s">
        <v>71</v>
      </c>
      <c r="C10" s="193" t="s">
        <v>72</v>
      </c>
      <c r="D10" s="195" t="s">
        <v>21</v>
      </c>
      <c r="E10" s="196">
        <v>134</v>
      </c>
      <c r="F10" s="197">
        <v>138786</v>
      </c>
    </row>
    <row r="11" spans="1:6" ht="26">
      <c r="A11" s="196">
        <v>6</v>
      </c>
      <c r="B11" s="193" t="s">
        <v>78</v>
      </c>
      <c r="C11" s="198" t="s">
        <v>80</v>
      </c>
      <c r="D11" s="195" t="s">
        <v>21</v>
      </c>
      <c r="E11" s="196">
        <v>130</v>
      </c>
      <c r="F11" s="197">
        <v>38596</v>
      </c>
    </row>
    <row r="12" spans="1:6" ht="26">
      <c r="A12" s="196">
        <v>7</v>
      </c>
      <c r="B12" s="193" t="s">
        <v>115</v>
      </c>
      <c r="C12" s="199" t="s">
        <v>118</v>
      </c>
      <c r="D12" s="195" t="s">
        <v>21</v>
      </c>
      <c r="E12" s="196">
        <v>130</v>
      </c>
      <c r="F12" s="197">
        <v>183060</v>
      </c>
    </row>
    <row r="13" spans="1:6" ht="26">
      <c r="A13" s="196">
        <v>8</v>
      </c>
      <c r="B13" s="193" t="s">
        <v>97</v>
      </c>
      <c r="C13" s="193" t="s">
        <v>98</v>
      </c>
      <c r="D13" s="195" t="s">
        <v>21</v>
      </c>
      <c r="E13" s="196">
        <v>123</v>
      </c>
      <c r="F13" s="197">
        <v>73651</v>
      </c>
    </row>
    <row r="14" spans="1:6" ht="26">
      <c r="A14" s="196">
        <v>9</v>
      </c>
      <c r="B14" s="193" t="s">
        <v>125</v>
      </c>
      <c r="C14" s="193" t="s">
        <v>126</v>
      </c>
      <c r="D14" s="195" t="s">
        <v>21</v>
      </c>
      <c r="E14" s="196">
        <v>122</v>
      </c>
      <c r="F14" s="197">
        <v>463149</v>
      </c>
    </row>
    <row r="15" spans="1:6" ht="26">
      <c r="A15" s="200">
        <v>10</v>
      </c>
      <c r="B15" s="193" t="s">
        <v>73</v>
      </c>
      <c r="C15" s="193" t="s">
        <v>132</v>
      </c>
      <c r="D15" s="195" t="s">
        <v>133</v>
      </c>
      <c r="E15" s="200">
        <v>121</v>
      </c>
      <c r="F15" s="197">
        <v>292261</v>
      </c>
    </row>
    <row r="16" spans="1:6" ht="26">
      <c r="A16" s="196">
        <v>11</v>
      </c>
      <c r="B16" s="193" t="s">
        <v>78</v>
      </c>
      <c r="C16" s="193" t="s">
        <v>81</v>
      </c>
      <c r="D16" s="195" t="s">
        <v>21</v>
      </c>
      <c r="E16" s="196">
        <v>120</v>
      </c>
      <c r="F16" s="197">
        <v>224842</v>
      </c>
    </row>
    <row r="17" spans="1:6" ht="26">
      <c r="A17" s="196">
        <v>12</v>
      </c>
      <c r="B17" s="201" t="s">
        <v>57</v>
      </c>
      <c r="C17" s="201" t="s">
        <v>58</v>
      </c>
      <c r="D17" s="195" t="s">
        <v>21</v>
      </c>
      <c r="E17" s="196">
        <v>119</v>
      </c>
      <c r="F17" s="197">
        <v>219295</v>
      </c>
    </row>
    <row r="18" spans="1:6" ht="26">
      <c r="A18" s="196">
        <v>13</v>
      </c>
      <c r="B18" s="193" t="s">
        <v>59</v>
      </c>
      <c r="C18" s="193" t="s">
        <v>61</v>
      </c>
      <c r="D18" s="195" t="s">
        <v>21</v>
      </c>
      <c r="E18" s="196">
        <v>119</v>
      </c>
      <c r="F18" s="197">
        <v>148326</v>
      </c>
    </row>
    <row r="19" spans="1:6">
      <c r="A19" s="196">
        <v>14</v>
      </c>
      <c r="B19" s="193" t="s">
        <v>128</v>
      </c>
      <c r="C19" s="193" t="s">
        <v>174</v>
      </c>
      <c r="D19" s="202" t="s">
        <v>140</v>
      </c>
      <c r="E19" s="196">
        <v>116</v>
      </c>
      <c r="F19" s="197">
        <v>96994</v>
      </c>
    </row>
    <row r="20" spans="1:6">
      <c r="A20" s="196">
        <v>15</v>
      </c>
      <c r="B20" s="198" t="s">
        <v>29</v>
      </c>
      <c r="C20" s="198" t="s">
        <v>30</v>
      </c>
      <c r="D20" s="195" t="s">
        <v>21</v>
      </c>
      <c r="E20" s="196">
        <v>115</v>
      </c>
      <c r="F20" s="197">
        <v>151761</v>
      </c>
    </row>
    <row r="21" spans="1:6">
      <c r="A21" s="196">
        <v>16</v>
      </c>
      <c r="B21" s="193" t="s">
        <v>64</v>
      </c>
      <c r="C21" s="193" t="s">
        <v>65</v>
      </c>
      <c r="D21" s="195" t="s">
        <v>21</v>
      </c>
      <c r="E21" s="196">
        <v>115</v>
      </c>
      <c r="F21" s="197">
        <v>34255</v>
      </c>
    </row>
    <row r="22" spans="1:6" ht="39">
      <c r="A22" s="196">
        <v>17</v>
      </c>
      <c r="B22" s="193" t="s">
        <v>115</v>
      </c>
      <c r="C22" s="193" t="s">
        <v>117</v>
      </c>
      <c r="D22" s="195" t="s">
        <v>21</v>
      </c>
      <c r="E22" s="196">
        <v>115</v>
      </c>
      <c r="F22" s="197">
        <v>249899</v>
      </c>
    </row>
    <row r="23" spans="1:6" ht="26">
      <c r="A23" s="196">
        <v>18</v>
      </c>
      <c r="B23" s="193" t="s">
        <v>115</v>
      </c>
      <c r="C23" s="199" t="s">
        <v>119</v>
      </c>
      <c r="D23" s="195" t="s">
        <v>21</v>
      </c>
      <c r="E23" s="196">
        <v>115</v>
      </c>
      <c r="F23" s="197">
        <v>74580</v>
      </c>
    </row>
    <row r="24" spans="1:6" ht="26">
      <c r="A24" s="196">
        <v>19</v>
      </c>
      <c r="B24" s="193" t="s">
        <v>101</v>
      </c>
      <c r="C24" s="193" t="s">
        <v>102</v>
      </c>
      <c r="D24" s="195" t="s">
        <v>21</v>
      </c>
      <c r="E24" s="196">
        <v>115</v>
      </c>
      <c r="F24" s="197">
        <v>72921</v>
      </c>
    </row>
    <row r="25" spans="1:6" ht="26">
      <c r="A25" s="196">
        <v>20</v>
      </c>
      <c r="B25" s="193" t="s">
        <v>146</v>
      </c>
      <c r="C25" s="193" t="s">
        <v>147</v>
      </c>
      <c r="D25" s="195" t="s">
        <v>140</v>
      </c>
      <c r="E25" s="196">
        <v>113</v>
      </c>
      <c r="F25" s="197">
        <v>118671</v>
      </c>
    </row>
    <row r="26" spans="1:6">
      <c r="A26" s="196">
        <v>21</v>
      </c>
      <c r="B26" s="193" t="s">
        <v>121</v>
      </c>
      <c r="C26" s="193" t="s">
        <v>171</v>
      </c>
      <c r="D26" s="195" t="s">
        <v>140</v>
      </c>
      <c r="E26" s="196">
        <v>113</v>
      </c>
      <c r="F26" s="197">
        <v>704337</v>
      </c>
    </row>
    <row r="27" spans="1:6">
      <c r="A27" s="196">
        <v>22</v>
      </c>
      <c r="B27" s="193" t="s">
        <v>121</v>
      </c>
      <c r="C27" s="193" t="s">
        <v>193</v>
      </c>
      <c r="D27" s="195" t="s">
        <v>21</v>
      </c>
      <c r="E27" s="196">
        <v>112.5</v>
      </c>
      <c r="F27" s="197">
        <v>92448</v>
      </c>
    </row>
    <row r="28" spans="1:6" ht="26">
      <c r="A28" s="196">
        <v>23</v>
      </c>
      <c r="B28" s="193" t="s">
        <v>59</v>
      </c>
      <c r="C28" s="193" t="s">
        <v>60</v>
      </c>
      <c r="D28" s="195" t="s">
        <v>21</v>
      </c>
      <c r="E28" s="196">
        <v>112.5</v>
      </c>
      <c r="F28" s="197">
        <v>96928</v>
      </c>
    </row>
    <row r="29" spans="1:6" ht="26">
      <c r="A29" s="196">
        <v>24</v>
      </c>
      <c r="B29" s="193" t="s">
        <v>97</v>
      </c>
      <c r="C29" s="193" t="s">
        <v>100</v>
      </c>
      <c r="D29" s="195" t="s">
        <v>21</v>
      </c>
      <c r="E29" s="196">
        <v>112.5</v>
      </c>
      <c r="F29" s="197">
        <v>42072</v>
      </c>
    </row>
    <row r="30" spans="1:6" ht="39">
      <c r="A30" s="196">
        <v>25</v>
      </c>
      <c r="B30" s="193" t="s">
        <v>24</v>
      </c>
      <c r="C30" s="193" t="s">
        <v>25</v>
      </c>
      <c r="D30" s="195" t="s">
        <v>21</v>
      </c>
      <c r="E30" s="196">
        <v>112</v>
      </c>
      <c r="F30" s="197">
        <v>352229</v>
      </c>
    </row>
    <row r="31" spans="1:6" ht="26">
      <c r="A31" s="200">
        <v>26</v>
      </c>
      <c r="B31" s="193" t="s">
        <v>163</v>
      </c>
      <c r="C31" s="193" t="s">
        <v>164</v>
      </c>
      <c r="D31" s="195" t="s">
        <v>140</v>
      </c>
      <c r="E31" s="200">
        <v>112</v>
      </c>
      <c r="F31" s="197">
        <v>35770</v>
      </c>
    </row>
    <row r="32" spans="1:6" ht="26">
      <c r="A32" s="196">
        <v>27</v>
      </c>
      <c r="B32" s="193" t="s">
        <v>111</v>
      </c>
      <c r="C32" s="193" t="s">
        <v>112</v>
      </c>
      <c r="D32" s="195" t="s">
        <v>21</v>
      </c>
      <c r="E32" s="196">
        <v>111.5</v>
      </c>
      <c r="F32" s="197">
        <v>189529</v>
      </c>
    </row>
    <row r="33" spans="1:6" ht="26">
      <c r="A33" s="196">
        <v>28</v>
      </c>
      <c r="B33" s="193" t="s">
        <v>73</v>
      </c>
      <c r="C33" s="193" t="s">
        <v>74</v>
      </c>
      <c r="D33" s="195" t="s">
        <v>21</v>
      </c>
      <c r="E33" s="196">
        <v>110</v>
      </c>
      <c r="F33" s="197">
        <v>278439</v>
      </c>
    </row>
    <row r="34" spans="1:6">
      <c r="A34" s="196">
        <v>29</v>
      </c>
      <c r="B34" s="193" t="s">
        <v>109</v>
      </c>
      <c r="C34" s="193" t="s">
        <v>110</v>
      </c>
      <c r="D34" s="195" t="s">
        <v>21</v>
      </c>
      <c r="E34" s="196">
        <v>110</v>
      </c>
      <c r="F34" s="197">
        <v>214731</v>
      </c>
    </row>
    <row r="35" spans="1:6" ht="26">
      <c r="A35" s="196">
        <v>30</v>
      </c>
      <c r="B35" s="193" t="s">
        <v>172</v>
      </c>
      <c r="C35" s="193" t="s">
        <v>173</v>
      </c>
      <c r="D35" s="202" t="s">
        <v>140</v>
      </c>
      <c r="E35" s="196">
        <v>110</v>
      </c>
      <c r="F35" s="197">
        <v>294737</v>
      </c>
    </row>
    <row r="36" spans="1:6">
      <c r="A36" s="196">
        <v>31</v>
      </c>
      <c r="B36" s="193" t="s">
        <v>128</v>
      </c>
      <c r="C36" s="193" t="s">
        <v>129</v>
      </c>
      <c r="D36" s="203" t="s">
        <v>21</v>
      </c>
      <c r="E36" s="196">
        <v>110</v>
      </c>
      <c r="F36" s="197">
        <v>124618</v>
      </c>
    </row>
    <row r="37" spans="1:6">
      <c r="A37" s="196">
        <v>32</v>
      </c>
      <c r="B37" s="193" t="s">
        <v>26</v>
      </c>
      <c r="C37" s="193" t="s">
        <v>27</v>
      </c>
      <c r="D37" s="195" t="s">
        <v>21</v>
      </c>
      <c r="E37" s="196">
        <v>109</v>
      </c>
      <c r="F37" s="197">
        <v>261222</v>
      </c>
    </row>
    <row r="38" spans="1:6" ht="39">
      <c r="A38" s="196">
        <v>33</v>
      </c>
      <c r="B38" s="193" t="s">
        <v>125</v>
      </c>
      <c r="C38" s="193" t="s">
        <v>127</v>
      </c>
      <c r="D38" s="195" t="s">
        <v>21</v>
      </c>
      <c r="E38" s="196">
        <v>108.5</v>
      </c>
      <c r="F38" s="197">
        <v>206036</v>
      </c>
    </row>
    <row r="39" spans="1:6" ht="26">
      <c r="A39" s="196">
        <v>34</v>
      </c>
      <c r="B39" s="193" t="s">
        <v>78</v>
      </c>
      <c r="C39" s="198" t="s">
        <v>79</v>
      </c>
      <c r="D39" s="195" t="s">
        <v>21</v>
      </c>
      <c r="E39" s="196">
        <v>108</v>
      </c>
      <c r="F39" s="197">
        <v>170165</v>
      </c>
    </row>
    <row r="40" spans="1:6" ht="26">
      <c r="A40" s="196">
        <v>35</v>
      </c>
      <c r="B40" s="193" t="s">
        <v>73</v>
      </c>
      <c r="C40" s="193" t="s">
        <v>75</v>
      </c>
      <c r="D40" s="195" t="s">
        <v>21</v>
      </c>
      <c r="E40" s="196">
        <v>107.5</v>
      </c>
      <c r="F40" s="197">
        <v>134539</v>
      </c>
    </row>
    <row r="41" spans="1:6" ht="26">
      <c r="A41" s="196">
        <v>36</v>
      </c>
      <c r="B41" s="193" t="s">
        <v>167</v>
      </c>
      <c r="C41" s="193" t="s">
        <v>169</v>
      </c>
      <c r="D41" s="195" t="s">
        <v>140</v>
      </c>
      <c r="E41" s="196">
        <v>107</v>
      </c>
      <c r="F41" s="197">
        <v>287063</v>
      </c>
    </row>
    <row r="42" spans="1:6" ht="26">
      <c r="A42" s="196">
        <v>37</v>
      </c>
      <c r="B42" s="193" t="s">
        <v>31</v>
      </c>
      <c r="C42" s="193" t="s">
        <v>32</v>
      </c>
      <c r="D42" s="195" t="s">
        <v>21</v>
      </c>
      <c r="E42" s="196">
        <v>106</v>
      </c>
      <c r="F42" s="197">
        <v>175117</v>
      </c>
    </row>
    <row r="43" spans="1:6" ht="26">
      <c r="A43" s="196">
        <v>38</v>
      </c>
      <c r="B43" s="201" t="s">
        <v>53</v>
      </c>
      <c r="C43" s="201" t="s">
        <v>54</v>
      </c>
      <c r="D43" s="202" t="s">
        <v>21</v>
      </c>
      <c r="E43" s="196">
        <v>105</v>
      </c>
      <c r="F43" s="197">
        <v>12869</v>
      </c>
    </row>
    <row r="44" spans="1:6" ht="26">
      <c r="A44" s="196">
        <v>39</v>
      </c>
      <c r="B44" s="193" t="s">
        <v>97</v>
      </c>
      <c r="C44" s="193" t="s">
        <v>99</v>
      </c>
      <c r="D44" s="195" t="s">
        <v>21</v>
      </c>
      <c r="E44" s="196">
        <v>105</v>
      </c>
      <c r="F44" s="197">
        <v>130553</v>
      </c>
    </row>
    <row r="45" spans="1:6">
      <c r="A45" s="196">
        <v>40</v>
      </c>
      <c r="B45" s="193" t="s">
        <v>40</v>
      </c>
      <c r="C45" s="193" t="s">
        <v>41</v>
      </c>
      <c r="D45" s="195" t="s">
        <v>21</v>
      </c>
      <c r="E45" s="196">
        <v>105</v>
      </c>
      <c r="F45" s="197">
        <v>275326</v>
      </c>
    </row>
    <row r="46" spans="1:6">
      <c r="A46" s="196">
        <v>41</v>
      </c>
      <c r="B46" s="193" t="s">
        <v>84</v>
      </c>
      <c r="C46" s="193" t="s">
        <v>87</v>
      </c>
      <c r="D46" s="195" t="s">
        <v>21</v>
      </c>
      <c r="E46" s="196">
        <v>105</v>
      </c>
      <c r="F46" s="197">
        <v>333280</v>
      </c>
    </row>
    <row r="47" spans="1:6" ht="26">
      <c r="A47" s="200">
        <v>42</v>
      </c>
      <c r="B47" s="193" t="s">
        <v>68</v>
      </c>
      <c r="C47" s="193" t="s">
        <v>70</v>
      </c>
      <c r="D47" s="195" t="s">
        <v>21</v>
      </c>
      <c r="E47" s="200">
        <v>105</v>
      </c>
      <c r="F47" s="197">
        <v>22426</v>
      </c>
    </row>
    <row r="48" spans="1:6" ht="26">
      <c r="A48" s="200">
        <v>43</v>
      </c>
      <c r="B48" s="193" t="s">
        <v>68</v>
      </c>
      <c r="C48" s="193" t="s">
        <v>69</v>
      </c>
      <c r="D48" s="195" t="s">
        <v>21</v>
      </c>
      <c r="E48" s="200">
        <v>103.5</v>
      </c>
      <c r="F48" s="197">
        <v>222376</v>
      </c>
    </row>
    <row r="49" spans="1:6" ht="26">
      <c r="A49" s="196">
        <v>44</v>
      </c>
      <c r="B49" s="193" t="s">
        <v>115</v>
      </c>
      <c r="C49" s="199" t="s">
        <v>120</v>
      </c>
      <c r="D49" s="195" t="s">
        <v>21</v>
      </c>
      <c r="E49" s="196">
        <v>102.5</v>
      </c>
      <c r="F49" s="197">
        <v>407257</v>
      </c>
    </row>
    <row r="50" spans="1:6" ht="26">
      <c r="A50" s="196">
        <v>45</v>
      </c>
      <c r="B50" s="193" t="s">
        <v>26</v>
      </c>
      <c r="C50" s="193" t="s">
        <v>28</v>
      </c>
      <c r="D50" s="195" t="s">
        <v>21</v>
      </c>
      <c r="E50" s="196">
        <v>102.5</v>
      </c>
      <c r="F50" s="197">
        <v>39118</v>
      </c>
    </row>
    <row r="51" spans="1:6" ht="26">
      <c r="A51" s="196">
        <v>46</v>
      </c>
      <c r="B51" s="193" t="s">
        <v>31</v>
      </c>
      <c r="C51" s="204" t="s">
        <v>33</v>
      </c>
      <c r="D51" s="195" t="s">
        <v>21</v>
      </c>
      <c r="E51" s="196">
        <v>102</v>
      </c>
      <c r="F51" s="197">
        <v>166497</v>
      </c>
    </row>
    <row r="52" spans="1:6" ht="26">
      <c r="A52" s="196">
        <v>47</v>
      </c>
      <c r="B52" s="193" t="s">
        <v>115</v>
      </c>
      <c r="C52" s="193" t="s">
        <v>116</v>
      </c>
      <c r="D52" s="195" t="s">
        <v>21</v>
      </c>
      <c r="E52" s="196">
        <v>102</v>
      </c>
      <c r="F52" s="197">
        <v>99587</v>
      </c>
    </row>
    <row r="53" spans="1:6">
      <c r="A53" s="196">
        <v>48</v>
      </c>
      <c r="B53" s="193" t="s">
        <v>121</v>
      </c>
      <c r="C53" s="193" t="s">
        <v>122</v>
      </c>
      <c r="D53" s="195" t="s">
        <v>21</v>
      </c>
      <c r="E53" s="196">
        <v>102</v>
      </c>
      <c r="F53" s="197">
        <v>116899</v>
      </c>
    </row>
    <row r="54" spans="1:6">
      <c r="A54" s="196">
        <v>49</v>
      </c>
      <c r="B54" s="193" t="s">
        <v>26</v>
      </c>
      <c r="C54" s="193" t="s">
        <v>187</v>
      </c>
      <c r="D54" s="195" t="s">
        <v>21</v>
      </c>
      <c r="E54" s="196">
        <v>101</v>
      </c>
      <c r="F54" s="197">
        <v>41832.720000000001</v>
      </c>
    </row>
    <row r="55" spans="1:6">
      <c r="A55" s="196">
        <v>50</v>
      </c>
      <c r="B55" s="193" t="s">
        <v>92</v>
      </c>
      <c r="C55" s="193" t="s">
        <v>93</v>
      </c>
      <c r="D55" s="195" t="s">
        <v>21</v>
      </c>
      <c r="E55" s="196">
        <v>101</v>
      </c>
      <c r="F55" s="197">
        <v>367716</v>
      </c>
    </row>
    <row r="56" spans="1:6" ht="26">
      <c r="A56" s="196">
        <v>51</v>
      </c>
      <c r="B56" s="193" t="s">
        <v>42</v>
      </c>
      <c r="C56" s="193" t="s">
        <v>43</v>
      </c>
      <c r="D56" s="195" t="s">
        <v>21</v>
      </c>
      <c r="E56" s="196">
        <v>100</v>
      </c>
      <c r="F56" s="197">
        <v>39757</v>
      </c>
    </row>
    <row r="57" spans="1:6" ht="26">
      <c r="A57" s="196">
        <v>52</v>
      </c>
      <c r="B57" s="193" t="s">
        <v>44</v>
      </c>
      <c r="C57" s="193" t="s">
        <v>45</v>
      </c>
      <c r="D57" s="195" t="s">
        <v>21</v>
      </c>
      <c r="E57" s="196">
        <v>97.5</v>
      </c>
      <c r="F57" s="197">
        <v>277097</v>
      </c>
    </row>
    <row r="58" spans="1:6" ht="26">
      <c r="A58" s="196">
        <v>53</v>
      </c>
      <c r="B58" s="193" t="s">
        <v>44</v>
      </c>
      <c r="C58" s="193" t="s">
        <v>46</v>
      </c>
      <c r="D58" s="195" t="s">
        <v>21</v>
      </c>
      <c r="E58" s="196">
        <v>97.5</v>
      </c>
      <c r="F58" s="197">
        <v>31747</v>
      </c>
    </row>
    <row r="59" spans="1:6">
      <c r="A59" s="196">
        <v>54</v>
      </c>
      <c r="B59" s="193" t="s">
        <v>156</v>
      </c>
      <c r="C59" s="193" t="s">
        <v>157</v>
      </c>
      <c r="D59" s="195" t="s">
        <v>140</v>
      </c>
      <c r="E59" s="196">
        <v>97.5</v>
      </c>
      <c r="F59" s="197">
        <v>530945</v>
      </c>
    </row>
    <row r="60" spans="1:6" ht="26">
      <c r="A60" s="196">
        <v>55</v>
      </c>
      <c r="B60" s="193" t="s">
        <v>151</v>
      </c>
      <c r="C60" s="193" t="s">
        <v>152</v>
      </c>
      <c r="D60" s="195" t="s">
        <v>140</v>
      </c>
      <c r="E60" s="196">
        <v>97</v>
      </c>
      <c r="F60" s="197">
        <v>123483</v>
      </c>
    </row>
    <row r="61" spans="1:6">
      <c r="A61" s="196">
        <v>56</v>
      </c>
      <c r="B61" s="193" t="s">
        <v>191</v>
      </c>
      <c r="C61" s="193" t="s">
        <v>192</v>
      </c>
      <c r="D61" s="195" t="s">
        <v>21</v>
      </c>
      <c r="E61" s="196">
        <v>96.5</v>
      </c>
      <c r="F61" s="197">
        <v>65240</v>
      </c>
    </row>
    <row r="62" spans="1:6">
      <c r="A62" s="196">
        <v>57</v>
      </c>
      <c r="B62" s="193" t="s">
        <v>66</v>
      </c>
      <c r="C62" s="193" t="s">
        <v>67</v>
      </c>
      <c r="D62" s="195" t="s">
        <v>21</v>
      </c>
      <c r="E62" s="196">
        <v>96.5</v>
      </c>
      <c r="F62" s="197">
        <v>216329</v>
      </c>
    </row>
    <row r="63" spans="1:6">
      <c r="A63" s="196">
        <v>58</v>
      </c>
      <c r="B63" s="193" t="s">
        <v>141</v>
      </c>
      <c r="C63" s="193" t="s">
        <v>142</v>
      </c>
      <c r="D63" s="195" t="s">
        <v>140</v>
      </c>
      <c r="E63" s="196">
        <v>96</v>
      </c>
      <c r="F63" s="197">
        <v>86774</v>
      </c>
    </row>
    <row r="64" spans="1:6">
      <c r="A64" s="196">
        <v>59</v>
      </c>
      <c r="B64" s="201" t="s">
        <v>55</v>
      </c>
      <c r="C64" s="201" t="s">
        <v>56</v>
      </c>
      <c r="D64" s="195" t="s">
        <v>21</v>
      </c>
      <c r="E64" s="196">
        <v>96</v>
      </c>
      <c r="F64" s="197">
        <v>70831</v>
      </c>
    </row>
    <row r="65" spans="1:6">
      <c r="A65" s="196">
        <v>60</v>
      </c>
      <c r="B65" s="193" t="s">
        <v>36</v>
      </c>
      <c r="C65" s="193" t="s">
        <v>39</v>
      </c>
      <c r="D65" s="195" t="s">
        <v>21</v>
      </c>
      <c r="E65" s="196">
        <v>95</v>
      </c>
      <c r="F65" s="197">
        <v>52557</v>
      </c>
    </row>
    <row r="66" spans="1:6" ht="26">
      <c r="A66" s="196">
        <v>61</v>
      </c>
      <c r="B66" s="193" t="s">
        <v>113</v>
      </c>
      <c r="C66" s="193" t="s">
        <v>114</v>
      </c>
      <c r="D66" s="195" t="s">
        <v>21</v>
      </c>
      <c r="E66" s="196">
        <v>95</v>
      </c>
      <c r="F66" s="197">
        <v>37844</v>
      </c>
    </row>
    <row r="67" spans="1:6">
      <c r="A67" s="196">
        <v>62</v>
      </c>
      <c r="B67" s="193" t="s">
        <v>76</v>
      </c>
      <c r="C67" s="193" t="s">
        <v>77</v>
      </c>
      <c r="D67" s="195" t="s">
        <v>21</v>
      </c>
      <c r="E67" s="196">
        <v>95</v>
      </c>
      <c r="F67" s="197">
        <v>145311</v>
      </c>
    </row>
    <row r="68" spans="1:6" ht="26">
      <c r="A68" s="200">
        <v>63</v>
      </c>
      <c r="B68" s="193" t="s">
        <v>36</v>
      </c>
      <c r="C68" s="193" t="s">
        <v>37</v>
      </c>
      <c r="D68" s="195" t="s">
        <v>21</v>
      </c>
      <c r="E68" s="200">
        <v>95</v>
      </c>
      <c r="F68" s="197">
        <v>32883</v>
      </c>
    </row>
    <row r="69" spans="1:6">
      <c r="A69" s="196">
        <v>64</v>
      </c>
      <c r="B69" s="193" t="s">
        <v>105</v>
      </c>
      <c r="C69" s="193" t="s">
        <v>106</v>
      </c>
      <c r="D69" s="195" t="s">
        <v>21</v>
      </c>
      <c r="E69" s="196">
        <v>94.5</v>
      </c>
      <c r="F69" s="197">
        <v>185106</v>
      </c>
    </row>
    <row r="70" spans="1:6" ht="26">
      <c r="A70" s="196">
        <v>65</v>
      </c>
      <c r="B70" s="193" t="s">
        <v>94</v>
      </c>
      <c r="C70" s="193" t="s">
        <v>96</v>
      </c>
      <c r="D70" s="195" t="s">
        <v>21</v>
      </c>
      <c r="E70" s="196">
        <v>94</v>
      </c>
      <c r="F70" s="197">
        <v>38695</v>
      </c>
    </row>
    <row r="71" spans="1:6" ht="26">
      <c r="A71" s="196">
        <v>66</v>
      </c>
      <c r="B71" s="193" t="s">
        <v>111</v>
      </c>
      <c r="C71" s="193" t="s">
        <v>166</v>
      </c>
      <c r="D71" s="205" t="s">
        <v>194</v>
      </c>
      <c r="E71" s="200">
        <v>93.5</v>
      </c>
      <c r="F71" s="197">
        <v>683273</v>
      </c>
    </row>
    <row r="72" spans="1:6" ht="26">
      <c r="A72" s="196">
        <v>67</v>
      </c>
      <c r="B72" s="193" t="s">
        <v>154</v>
      </c>
      <c r="C72" s="193" t="s">
        <v>155</v>
      </c>
      <c r="D72" s="195" t="s">
        <v>140</v>
      </c>
      <c r="E72" s="196">
        <v>93</v>
      </c>
      <c r="F72" s="197">
        <v>143646</v>
      </c>
    </row>
    <row r="73" spans="1:6" ht="26">
      <c r="A73" s="196">
        <v>68</v>
      </c>
      <c r="B73" s="193" t="s">
        <v>78</v>
      </c>
      <c r="C73" s="193" t="s">
        <v>188</v>
      </c>
      <c r="D73" s="195" t="s">
        <v>21</v>
      </c>
      <c r="E73" s="196">
        <v>92</v>
      </c>
      <c r="F73" s="197">
        <v>110372.64</v>
      </c>
    </row>
    <row r="74" spans="1:6" ht="26">
      <c r="A74" s="196">
        <v>69</v>
      </c>
      <c r="B74" s="193" t="s">
        <v>82</v>
      </c>
      <c r="C74" s="193" t="s">
        <v>83</v>
      </c>
      <c r="D74" s="195" t="s">
        <v>21</v>
      </c>
      <c r="E74" s="196">
        <v>92</v>
      </c>
      <c r="F74" s="197">
        <v>46325</v>
      </c>
    </row>
    <row r="75" spans="1:6" ht="26">
      <c r="A75" s="196">
        <v>70</v>
      </c>
      <c r="B75" s="193" t="s">
        <v>144</v>
      </c>
      <c r="C75" s="193" t="s">
        <v>145</v>
      </c>
      <c r="D75" s="195" t="s">
        <v>140</v>
      </c>
      <c r="E75" s="196">
        <v>91</v>
      </c>
      <c r="F75" s="197">
        <v>45190</v>
      </c>
    </row>
    <row r="76" spans="1:6">
      <c r="A76" s="200">
        <v>71</v>
      </c>
      <c r="B76" s="193" t="s">
        <v>36</v>
      </c>
      <c r="C76" s="193" t="s">
        <v>38</v>
      </c>
      <c r="D76" s="195" t="s">
        <v>21</v>
      </c>
      <c r="E76" s="200">
        <v>91</v>
      </c>
      <c r="F76" s="197">
        <v>93052</v>
      </c>
    </row>
    <row r="77" spans="1:6" ht="26">
      <c r="A77" s="200">
        <v>72</v>
      </c>
      <c r="B77" s="193" t="s">
        <v>107</v>
      </c>
      <c r="C77" s="193" t="s">
        <v>108</v>
      </c>
      <c r="D77" s="195" t="s">
        <v>21</v>
      </c>
      <c r="E77" s="200">
        <v>90.5</v>
      </c>
      <c r="F77" s="197">
        <v>131512</v>
      </c>
    </row>
    <row r="78" spans="1:6" ht="26">
      <c r="A78" s="200">
        <v>73</v>
      </c>
      <c r="B78" s="193" t="s">
        <v>163</v>
      </c>
      <c r="C78" s="193" t="s">
        <v>165</v>
      </c>
      <c r="D78" s="206" t="s">
        <v>194</v>
      </c>
      <c r="E78" s="200">
        <v>90</v>
      </c>
      <c r="F78" s="197">
        <v>81339</v>
      </c>
    </row>
    <row r="79" spans="1:6" ht="39">
      <c r="A79" s="196">
        <v>74</v>
      </c>
      <c r="B79" s="201" t="s">
        <v>48</v>
      </c>
      <c r="C79" s="201" t="s">
        <v>49</v>
      </c>
      <c r="D79" s="202" t="s">
        <v>21</v>
      </c>
      <c r="E79" s="196">
        <v>90</v>
      </c>
      <c r="F79" s="197">
        <v>110532</v>
      </c>
    </row>
    <row r="80" spans="1:6" ht="26">
      <c r="A80" s="196">
        <v>75</v>
      </c>
      <c r="B80" s="193" t="s">
        <v>90</v>
      </c>
      <c r="C80" s="193" t="s">
        <v>91</v>
      </c>
      <c r="D80" s="195" t="s">
        <v>21</v>
      </c>
      <c r="E80" s="196">
        <v>90</v>
      </c>
      <c r="F80" s="197">
        <v>207609</v>
      </c>
    </row>
    <row r="81" spans="1:8">
      <c r="A81" s="196">
        <v>76</v>
      </c>
      <c r="B81" s="193" t="s">
        <v>103</v>
      </c>
      <c r="C81" s="193" t="s">
        <v>104</v>
      </c>
      <c r="D81" s="195" t="s">
        <v>21</v>
      </c>
      <c r="E81" s="196">
        <v>90</v>
      </c>
      <c r="F81" s="197">
        <v>30546</v>
      </c>
    </row>
    <row r="82" spans="1:8" ht="26">
      <c r="A82" s="196">
        <v>77</v>
      </c>
      <c r="B82" s="193" t="s">
        <v>107</v>
      </c>
      <c r="C82" s="193" t="s">
        <v>190</v>
      </c>
      <c r="D82" s="195" t="s">
        <v>21</v>
      </c>
      <c r="E82" s="196">
        <v>90</v>
      </c>
      <c r="F82" s="197">
        <v>71428.92</v>
      </c>
    </row>
    <row r="83" spans="1:8" ht="26">
      <c r="A83" s="196">
        <v>78</v>
      </c>
      <c r="B83" s="193" t="s">
        <v>94</v>
      </c>
      <c r="C83" s="193" t="s">
        <v>95</v>
      </c>
      <c r="D83" s="195" t="s">
        <v>21</v>
      </c>
      <c r="E83" s="196">
        <v>87.5</v>
      </c>
      <c r="F83" s="197">
        <v>63883</v>
      </c>
    </row>
    <row r="84" spans="1:8">
      <c r="A84" s="196">
        <v>79</v>
      </c>
      <c r="B84" s="207" t="s">
        <v>50</v>
      </c>
      <c r="C84" s="207" t="s">
        <v>52</v>
      </c>
      <c r="D84" s="195" t="s">
        <v>21</v>
      </c>
      <c r="E84" s="196">
        <v>87</v>
      </c>
      <c r="F84" s="197">
        <v>391692</v>
      </c>
    </row>
    <row r="85" spans="1:8">
      <c r="A85" s="196">
        <v>80</v>
      </c>
      <c r="B85" s="193" t="s">
        <v>105</v>
      </c>
      <c r="C85" s="193" t="s">
        <v>189</v>
      </c>
      <c r="D85" s="195" t="s">
        <v>21</v>
      </c>
      <c r="E85" s="196">
        <v>87</v>
      </c>
      <c r="F85" s="197">
        <v>237000.72</v>
      </c>
    </row>
    <row r="86" spans="1:8">
      <c r="A86" s="196">
        <v>81</v>
      </c>
      <c r="B86" s="193" t="s">
        <v>84</v>
      </c>
      <c r="C86" s="198" t="s">
        <v>85</v>
      </c>
      <c r="D86" s="195" t="s">
        <v>21</v>
      </c>
      <c r="E86" s="196">
        <v>86</v>
      </c>
      <c r="F86" s="197">
        <v>64608</v>
      </c>
    </row>
    <row r="87" spans="1:8" ht="26">
      <c r="A87" s="196">
        <v>82</v>
      </c>
      <c r="B87" s="193" t="s">
        <v>34</v>
      </c>
      <c r="C87" s="193" t="s">
        <v>35</v>
      </c>
      <c r="D87" s="195" t="s">
        <v>21</v>
      </c>
      <c r="E87" s="196">
        <v>85</v>
      </c>
      <c r="F87" s="197">
        <v>39420</v>
      </c>
    </row>
    <row r="88" spans="1:8">
      <c r="A88" s="196">
        <v>83</v>
      </c>
      <c r="B88" s="193" t="s">
        <v>84</v>
      </c>
      <c r="C88" s="198" t="s">
        <v>86</v>
      </c>
      <c r="D88" s="195" t="s">
        <v>21</v>
      </c>
      <c r="E88" s="196">
        <v>83.5</v>
      </c>
      <c r="F88" s="197">
        <v>48456</v>
      </c>
    </row>
    <row r="89" spans="1:8" ht="26">
      <c r="A89" s="196">
        <v>84</v>
      </c>
      <c r="B89" s="193" t="s">
        <v>48</v>
      </c>
      <c r="C89" s="193" t="s">
        <v>143</v>
      </c>
      <c r="D89" s="195" t="s">
        <v>140</v>
      </c>
      <c r="E89" s="196">
        <v>83</v>
      </c>
      <c r="F89" s="197">
        <v>65127</v>
      </c>
    </row>
    <row r="90" spans="1:8" ht="39">
      <c r="A90" s="196">
        <v>85</v>
      </c>
      <c r="B90" s="193" t="s">
        <v>19</v>
      </c>
      <c r="C90" s="193" t="s">
        <v>20</v>
      </c>
      <c r="D90" s="195" t="s">
        <v>21</v>
      </c>
      <c r="E90" s="196">
        <v>81</v>
      </c>
      <c r="F90" s="197">
        <v>163485</v>
      </c>
      <c r="G90" s="219"/>
    </row>
    <row r="91" spans="1:8">
      <c r="A91" s="196">
        <v>86</v>
      </c>
      <c r="B91" s="193" t="s">
        <v>156</v>
      </c>
      <c r="C91" s="193" t="s">
        <v>293</v>
      </c>
      <c r="D91" s="208" t="s">
        <v>21</v>
      </c>
      <c r="E91" s="196" t="s">
        <v>231</v>
      </c>
      <c r="F91" s="197">
        <v>58554</v>
      </c>
      <c r="G91" s="221" t="s">
        <v>294</v>
      </c>
    </row>
    <row r="92" spans="1:8">
      <c r="A92" s="209">
        <v>87</v>
      </c>
      <c r="B92" s="193" t="s">
        <v>289</v>
      </c>
      <c r="C92" s="193" t="s">
        <v>290</v>
      </c>
      <c r="D92" s="208" t="s">
        <v>291</v>
      </c>
      <c r="E92" s="209" t="s">
        <v>231</v>
      </c>
      <c r="F92" s="197">
        <v>458840</v>
      </c>
      <c r="G92" s="219"/>
    </row>
    <row r="93" spans="1:8" ht="28" customHeight="1" thickBot="1">
      <c r="A93" s="223">
        <v>88</v>
      </c>
      <c r="B93" s="224" t="s">
        <v>50</v>
      </c>
      <c r="C93" s="225" t="s">
        <v>51</v>
      </c>
      <c r="D93" s="226" t="s">
        <v>21</v>
      </c>
      <c r="E93" s="223">
        <v>81</v>
      </c>
      <c r="F93" s="227">
        <v>179538</v>
      </c>
      <c r="G93" s="219"/>
    </row>
    <row r="94" spans="1:8" ht="26">
      <c r="A94" s="228">
        <v>89</v>
      </c>
      <c r="B94" s="229" t="s">
        <v>22</v>
      </c>
      <c r="C94" s="229" t="s">
        <v>23</v>
      </c>
      <c r="D94" s="230" t="s">
        <v>21</v>
      </c>
      <c r="E94" s="231">
        <v>80</v>
      </c>
      <c r="F94" s="232">
        <v>178766</v>
      </c>
      <c r="G94" s="239"/>
      <c r="H94" s="246" t="s">
        <v>301</v>
      </c>
    </row>
    <row r="95" spans="1:8">
      <c r="A95" s="233">
        <v>90</v>
      </c>
      <c r="B95" s="211" t="s">
        <v>88</v>
      </c>
      <c r="C95" s="211" t="s">
        <v>89</v>
      </c>
      <c r="D95" s="212" t="s">
        <v>21</v>
      </c>
      <c r="E95" s="210">
        <v>76.5</v>
      </c>
      <c r="F95" s="222">
        <v>410674</v>
      </c>
      <c r="G95" s="240"/>
      <c r="H95" s="246"/>
    </row>
    <row r="96" spans="1:8" ht="39">
      <c r="A96" s="233">
        <v>91</v>
      </c>
      <c r="B96" s="211" t="s">
        <v>130</v>
      </c>
      <c r="C96" s="211" t="s">
        <v>131</v>
      </c>
      <c r="D96" s="213" t="s">
        <v>21</v>
      </c>
      <c r="E96" s="210">
        <v>55</v>
      </c>
      <c r="F96" s="222">
        <v>43304</v>
      </c>
      <c r="G96" s="240"/>
      <c r="H96" s="246"/>
    </row>
    <row r="97" spans="1:8">
      <c r="A97" s="233">
        <v>92</v>
      </c>
      <c r="B97" s="214" t="s">
        <v>253</v>
      </c>
      <c r="C97" s="214" t="s">
        <v>295</v>
      </c>
      <c r="D97" s="215" t="s">
        <v>21</v>
      </c>
      <c r="E97" s="220">
        <v>109.75</v>
      </c>
      <c r="F97" s="216">
        <v>268600</v>
      </c>
      <c r="G97" s="240" t="s">
        <v>299</v>
      </c>
      <c r="H97" s="246"/>
    </row>
    <row r="98" spans="1:8">
      <c r="A98" s="233">
        <v>93</v>
      </c>
      <c r="B98" s="214" t="s">
        <v>254</v>
      </c>
      <c r="C98" s="214" t="s">
        <v>296</v>
      </c>
      <c r="D98" s="215" t="s">
        <v>21</v>
      </c>
      <c r="E98" s="220">
        <v>87.75</v>
      </c>
      <c r="F98" s="217">
        <v>177602</v>
      </c>
      <c r="G98" s="240" t="s">
        <v>299</v>
      </c>
      <c r="H98" s="246"/>
    </row>
    <row r="99" spans="1:8">
      <c r="A99" s="233">
        <v>94</v>
      </c>
      <c r="B99" s="214" t="s">
        <v>255</v>
      </c>
      <c r="C99" s="214" t="s">
        <v>297</v>
      </c>
      <c r="D99" s="215" t="s">
        <v>21</v>
      </c>
      <c r="E99" s="220">
        <v>93.25</v>
      </c>
      <c r="F99" s="217">
        <v>72309</v>
      </c>
      <c r="G99" s="240" t="s">
        <v>299</v>
      </c>
      <c r="H99" s="246"/>
    </row>
    <row r="100" spans="1:8">
      <c r="A100" s="233">
        <v>95</v>
      </c>
      <c r="B100" s="214" t="s">
        <v>256</v>
      </c>
      <c r="C100" s="214" t="s">
        <v>298</v>
      </c>
      <c r="D100" s="215" t="s">
        <v>21</v>
      </c>
      <c r="E100" s="220">
        <v>86.25</v>
      </c>
      <c r="F100" s="217">
        <v>246325</v>
      </c>
      <c r="G100" s="240" t="s">
        <v>299</v>
      </c>
      <c r="H100" s="246"/>
    </row>
    <row r="101" spans="1:8" ht="26">
      <c r="A101" s="233">
        <v>96</v>
      </c>
      <c r="B101" s="211" t="s">
        <v>167</v>
      </c>
      <c r="C101" s="211" t="s">
        <v>168</v>
      </c>
      <c r="D101" s="212" t="s">
        <v>140</v>
      </c>
      <c r="E101" s="210">
        <v>79.75</v>
      </c>
      <c r="F101" s="222">
        <v>293396</v>
      </c>
      <c r="G101" s="241"/>
      <c r="H101" s="246"/>
    </row>
    <row r="102" spans="1:8" ht="27" thickBot="1">
      <c r="A102" s="234">
        <v>97</v>
      </c>
      <c r="B102" s="235" t="s">
        <v>146</v>
      </c>
      <c r="C102" s="235" t="s">
        <v>148</v>
      </c>
      <c r="D102" s="236" t="s">
        <v>140</v>
      </c>
      <c r="E102" s="237">
        <v>81</v>
      </c>
      <c r="F102" s="238">
        <v>45998</v>
      </c>
      <c r="G102" s="242"/>
      <c r="H102" s="246"/>
    </row>
    <row r="105" spans="1:8">
      <c r="F105" s="218">
        <f>SUM(F6:F102)</f>
        <v>16069561.000000002</v>
      </c>
    </row>
  </sheetData>
  <sheetProtection password="F419" sheet="1" objects="1" scenarios="1"/>
  <mergeCells count="1">
    <mergeCell ref="H94:H102"/>
  </mergeCells>
  <conditionalFormatting sqref="F10 F90:F91 F101:F102">
    <cfRule type="expression" dxfId="86" priority="87">
      <formula>IF(AND($G10="CoC"),($AU10&gt;SUM($J10:$O10)))</formula>
    </cfRule>
  </conditionalFormatting>
  <conditionalFormatting sqref="F11">
    <cfRule type="expression" dxfId="85" priority="86">
      <formula>IF(AND($G11="CoC"),($AU11&gt;SUM($J11:$O11)))</formula>
    </cfRule>
  </conditionalFormatting>
  <conditionalFormatting sqref="F12">
    <cfRule type="expression" dxfId="84" priority="85">
      <formula>IF(AND($G12="CoC"),($AU12&gt;SUM($J12:$O12)))</formula>
    </cfRule>
  </conditionalFormatting>
  <conditionalFormatting sqref="F13">
    <cfRule type="expression" dxfId="83" priority="84">
      <formula>IF(AND($G13="CoC"),($AU13&gt;SUM($J13:$O13)))</formula>
    </cfRule>
  </conditionalFormatting>
  <conditionalFormatting sqref="F14">
    <cfRule type="expression" dxfId="82" priority="83">
      <formula>IF(AND($G14="CoC"),($AU14&gt;SUM($J14:$O14)))</formula>
    </cfRule>
  </conditionalFormatting>
  <conditionalFormatting sqref="F15">
    <cfRule type="expression" dxfId="81" priority="82">
      <formula>IF(AND($G15="CoC"),($AU15&gt;SUM($J15:$O15)))</formula>
    </cfRule>
  </conditionalFormatting>
  <conditionalFormatting sqref="F16">
    <cfRule type="expression" dxfId="80" priority="81">
      <formula>IF(AND($G16="CoC"),($AU16&gt;SUM($J16:$O16)))</formula>
    </cfRule>
  </conditionalFormatting>
  <conditionalFormatting sqref="F17">
    <cfRule type="expression" dxfId="79" priority="80">
      <formula>IF(AND($G17="CoC"),($AU17&gt;SUM($J17:$O17)))</formula>
    </cfRule>
  </conditionalFormatting>
  <conditionalFormatting sqref="F18">
    <cfRule type="expression" dxfId="78" priority="79">
      <formula>IF(AND($G18="CoC"),($AU18&gt;SUM($J18:$O18)))</formula>
    </cfRule>
  </conditionalFormatting>
  <conditionalFormatting sqref="F19">
    <cfRule type="expression" dxfId="77" priority="78">
      <formula>IF(AND($G19="CoC"),($AU19&gt;SUM($J19:$O19)))</formula>
    </cfRule>
  </conditionalFormatting>
  <conditionalFormatting sqref="F20">
    <cfRule type="expression" dxfId="76" priority="77">
      <formula>IF(AND($G20="CoC"),($AU20&gt;SUM($J20:$O20)))</formula>
    </cfRule>
  </conditionalFormatting>
  <conditionalFormatting sqref="F21">
    <cfRule type="expression" dxfId="75" priority="76">
      <formula>IF(AND($G21="CoC"),($AU21&gt;SUM($J21:$O21)))</formula>
    </cfRule>
  </conditionalFormatting>
  <conditionalFormatting sqref="F22">
    <cfRule type="expression" dxfId="74" priority="75">
      <formula>IF(AND($G22="CoC"),($AU22&gt;SUM($J22:$O22)))</formula>
    </cfRule>
  </conditionalFormatting>
  <conditionalFormatting sqref="F23">
    <cfRule type="expression" dxfId="73" priority="74">
      <formula>IF(AND($G23="CoC"),($AU23&gt;SUM($J23:$O23)))</formula>
    </cfRule>
  </conditionalFormatting>
  <conditionalFormatting sqref="F24">
    <cfRule type="expression" dxfId="72" priority="73">
      <formula>IF(AND($G24="CoC"),($AU24&gt;SUM($J24:$O24)))</formula>
    </cfRule>
  </conditionalFormatting>
  <conditionalFormatting sqref="F25">
    <cfRule type="expression" dxfId="71" priority="72">
      <formula>IF(AND($G25="CoC"),($AU25&gt;SUM($J25:$O25)))</formula>
    </cfRule>
  </conditionalFormatting>
  <conditionalFormatting sqref="F26">
    <cfRule type="expression" dxfId="70" priority="71">
      <formula>IF(AND($G26="CoC"),($AU26&gt;SUM($J26:$O26)))</formula>
    </cfRule>
  </conditionalFormatting>
  <conditionalFormatting sqref="F93">
    <cfRule type="expression" dxfId="69" priority="70">
      <formula>IF(AND($G93="CoC"),($AU93&gt;SUM($J93:$O93)))</formula>
    </cfRule>
  </conditionalFormatting>
  <conditionalFormatting sqref="F39">
    <cfRule type="expression" dxfId="68" priority="69">
      <formula>IF(AND($G39="CoC"),($AU39&gt;SUM($J39:$O39)))</formula>
    </cfRule>
  </conditionalFormatting>
  <conditionalFormatting sqref="F71">
    <cfRule type="expression" dxfId="67" priority="68">
      <formula>IF(AND($G71="CoC"),($AU71&gt;SUM($J71:$O71)))</formula>
    </cfRule>
  </conditionalFormatting>
  <conditionalFormatting sqref="F86">
    <cfRule type="expression" dxfId="66" priority="67">
      <formula>IF(AND($G86="CoC"),($AU86&gt;SUM($J86:$O86)))</formula>
    </cfRule>
  </conditionalFormatting>
  <conditionalFormatting sqref="F70">
    <cfRule type="expression" dxfId="65" priority="66">
      <formula>IF(AND($G70="CoC"),($AU70&gt;SUM($J70:$O70)))</formula>
    </cfRule>
  </conditionalFormatting>
  <conditionalFormatting sqref="F31">
    <cfRule type="expression" dxfId="64" priority="65">
      <formula>IF(AND($G31="CoC"),($AU31&gt;SUM($J31:$O31)))</formula>
    </cfRule>
  </conditionalFormatting>
  <conditionalFormatting sqref="F41">
    <cfRule type="expression" dxfId="63" priority="64">
      <formula>IF(AND($G41="CoC"),($AU41&gt;SUM($J41:$O41)))</formula>
    </cfRule>
  </conditionalFormatting>
  <conditionalFormatting sqref="F45">
    <cfRule type="expression" dxfId="62" priority="63">
      <formula>IF(AND($G45="CoC"),($AU45&gt;SUM($J45:$O45)))</formula>
    </cfRule>
  </conditionalFormatting>
  <conditionalFormatting sqref="F57">
    <cfRule type="expression" dxfId="61" priority="62">
      <formula>IF(AND($G57="CoC"),($AU57&gt;SUM($J57:$O57)))</formula>
    </cfRule>
  </conditionalFormatting>
  <conditionalFormatting sqref="F58">
    <cfRule type="expression" dxfId="60" priority="61">
      <formula>IF(AND($G58="CoC"),($AU58&gt;SUM($J58:$O58)))</formula>
    </cfRule>
  </conditionalFormatting>
  <conditionalFormatting sqref="F75">
    <cfRule type="expression" dxfId="59" priority="60">
      <formula>IF(AND($G75="CoC"),($AU75&gt;SUM($J75:$O75)))</formula>
    </cfRule>
  </conditionalFormatting>
  <conditionalFormatting sqref="F83">
    <cfRule type="expression" dxfId="58" priority="59">
      <formula>IF(AND($G83="CoC"),($AU83&gt;SUM($J83:$O83)))</formula>
    </cfRule>
  </conditionalFormatting>
  <conditionalFormatting sqref="F96">
    <cfRule type="expression" dxfId="57" priority="58">
      <formula>IF(AND($G96="CoC"),($AU96&gt;SUM($J96:$O96)))</formula>
    </cfRule>
  </conditionalFormatting>
  <conditionalFormatting sqref="F95">
    <cfRule type="expression" dxfId="56" priority="57">
      <formula>IF(AND($G95="CoC"),($AU95&gt;SUM($J95:$O95)))</formula>
    </cfRule>
  </conditionalFormatting>
  <conditionalFormatting sqref="F94">
    <cfRule type="expression" dxfId="55" priority="56">
      <formula>IF(AND($G94="CoC"),($AU94&gt;SUM($J94:$O94)))</formula>
    </cfRule>
  </conditionalFormatting>
  <conditionalFormatting sqref="F89">
    <cfRule type="expression" dxfId="54" priority="55">
      <formula>IF(AND($G89="CoC"),($AU89&gt;SUM($J89:$O89)))</formula>
    </cfRule>
  </conditionalFormatting>
  <conditionalFormatting sqref="F87">
    <cfRule type="expression" dxfId="53" priority="54">
      <formula>IF(AND($G87="CoC"),($AU87&gt;SUM($J87:$O87)))</formula>
    </cfRule>
  </conditionalFormatting>
  <conditionalFormatting sqref="F85">
    <cfRule type="expression" dxfId="52" priority="53">
      <formula>IF(AND($G85="CoC"),($AU85&gt;SUM($J85:$O85)))</formula>
    </cfRule>
  </conditionalFormatting>
  <conditionalFormatting sqref="F84">
    <cfRule type="expression" dxfId="51" priority="52">
      <formula>IF(AND($G84="CoC"),($AU84&gt;SUM($J84:$O84)))</formula>
    </cfRule>
  </conditionalFormatting>
  <conditionalFormatting sqref="F27">
    <cfRule type="expression" dxfId="50" priority="51">
      <formula>IF(AND($G27="CoC"),($AU27&gt;SUM($J27:$O27)))</formula>
    </cfRule>
  </conditionalFormatting>
  <conditionalFormatting sqref="F28">
    <cfRule type="expression" dxfId="49" priority="50">
      <formula>IF(AND($G28="CoC"),($AU28&gt;SUM($J28:$O28)))</formula>
    </cfRule>
  </conditionalFormatting>
  <conditionalFormatting sqref="F29">
    <cfRule type="expression" dxfId="48" priority="49">
      <formula>IF(AND($G29="CoC"),($AU29&gt;SUM($J29:$O29)))</formula>
    </cfRule>
  </conditionalFormatting>
  <conditionalFormatting sqref="F30">
    <cfRule type="expression" dxfId="47" priority="48">
      <formula>IF(AND($G30="CoC"),($AU30&gt;SUM($J30:$O30)))</formula>
    </cfRule>
  </conditionalFormatting>
  <conditionalFormatting sqref="F32">
    <cfRule type="expression" dxfId="46" priority="47">
      <formula>IF(AND($G32="CoC"),($AU32&gt;SUM($J32:$O32)))</formula>
    </cfRule>
  </conditionalFormatting>
  <conditionalFormatting sqref="F33">
    <cfRule type="expression" dxfId="45" priority="46">
      <formula>IF(AND($G33="CoC"),($AU33&gt;SUM($J33:$O33)))</formula>
    </cfRule>
  </conditionalFormatting>
  <conditionalFormatting sqref="F34">
    <cfRule type="expression" dxfId="44" priority="45">
      <formula>IF(AND($G34="CoC"),($AU34&gt;SUM($J34:$O34)))</formula>
    </cfRule>
  </conditionalFormatting>
  <conditionalFormatting sqref="F35">
    <cfRule type="expression" dxfId="43" priority="44">
      <formula>IF(AND($G35="CoC"),($AU35&gt;SUM($J35:$O35)))</formula>
    </cfRule>
  </conditionalFormatting>
  <conditionalFormatting sqref="F36">
    <cfRule type="expression" dxfId="42" priority="43">
      <formula>IF(AND($G36="CoC"),($AU36&gt;SUM($J36:$O36)))</formula>
    </cfRule>
  </conditionalFormatting>
  <conditionalFormatting sqref="F37">
    <cfRule type="expression" dxfId="41" priority="42">
      <formula>IF(AND($G37="CoC"),($AU37&gt;SUM($J37:$O37)))</formula>
    </cfRule>
  </conditionalFormatting>
  <conditionalFormatting sqref="F38">
    <cfRule type="expression" dxfId="40" priority="41">
      <formula>IF(AND($G38="CoC"),($AU38&gt;SUM($J38:$O38)))</formula>
    </cfRule>
  </conditionalFormatting>
  <conditionalFormatting sqref="F40">
    <cfRule type="expression" dxfId="39" priority="40">
      <formula>IF(AND($G40="CoC"),($AU40&gt;SUM($J40:$O40)))</formula>
    </cfRule>
  </conditionalFormatting>
  <conditionalFormatting sqref="F42">
    <cfRule type="expression" dxfId="38" priority="39">
      <formula>IF(AND($G42="CoC"),($AU42&gt;SUM($J42:$O42)))</formula>
    </cfRule>
  </conditionalFormatting>
  <conditionalFormatting sqref="F43">
    <cfRule type="expression" dxfId="37" priority="38">
      <formula>IF(AND($G43="CoC"),($AU43&gt;SUM($J43:$O43)))</formula>
    </cfRule>
  </conditionalFormatting>
  <conditionalFormatting sqref="F44">
    <cfRule type="expression" dxfId="36" priority="37">
      <formula>IF(AND($G44="CoC"),($AU44&gt;SUM($J44:$O44)))</formula>
    </cfRule>
  </conditionalFormatting>
  <conditionalFormatting sqref="F46">
    <cfRule type="expression" dxfId="35" priority="36">
      <formula>IF(AND($G46="CoC"),($AU46&gt;SUM($J46:$O46)))</formula>
    </cfRule>
  </conditionalFormatting>
  <conditionalFormatting sqref="F47">
    <cfRule type="expression" dxfId="34" priority="35">
      <formula>IF(AND($G47="CoC"),($AU47&gt;SUM($J47:$O47)))</formula>
    </cfRule>
  </conditionalFormatting>
  <conditionalFormatting sqref="F48">
    <cfRule type="expression" dxfId="33" priority="34">
      <formula>IF(AND($G48="CoC"),($AU48&gt;SUM($J48:$O48)))</formula>
    </cfRule>
  </conditionalFormatting>
  <conditionalFormatting sqref="F49">
    <cfRule type="expression" dxfId="32" priority="33">
      <formula>IF(AND($G49="CoC"),($AU49&gt;SUM($J49:$O49)))</formula>
    </cfRule>
  </conditionalFormatting>
  <conditionalFormatting sqref="F50">
    <cfRule type="expression" dxfId="31" priority="32">
      <formula>IF(AND($G50="CoC"),($AU50&gt;SUM($J50:$O50)))</formula>
    </cfRule>
  </conditionalFormatting>
  <conditionalFormatting sqref="F51">
    <cfRule type="expression" dxfId="30" priority="31">
      <formula>IF(AND($G51="CoC"),($AU51&gt;SUM($J51:$O51)))</formula>
    </cfRule>
  </conditionalFormatting>
  <conditionalFormatting sqref="F52">
    <cfRule type="expression" dxfId="29" priority="30">
      <formula>IF(AND($G52="CoC"),($AU52&gt;SUM($J52:$O52)))</formula>
    </cfRule>
  </conditionalFormatting>
  <conditionalFormatting sqref="F53">
    <cfRule type="expression" dxfId="28" priority="29">
      <formula>IF(AND($G53="CoC"),($AU53&gt;SUM($J53:$O53)))</formula>
    </cfRule>
  </conditionalFormatting>
  <conditionalFormatting sqref="F54">
    <cfRule type="expression" dxfId="27" priority="28">
      <formula>IF(AND($G54="CoC"),($AU54&gt;SUM($J54:$O54)))</formula>
    </cfRule>
  </conditionalFormatting>
  <conditionalFormatting sqref="F55">
    <cfRule type="expression" dxfId="26" priority="27">
      <formula>IF(AND($G55="CoC"),($AU55&gt;SUM($J55:$O55)))</formula>
    </cfRule>
  </conditionalFormatting>
  <conditionalFormatting sqref="F56">
    <cfRule type="expression" dxfId="25" priority="26">
      <formula>IF(AND($G56="CoC"),($AU56&gt;SUM($J56:$O56)))</formula>
    </cfRule>
  </conditionalFormatting>
  <conditionalFormatting sqref="F59">
    <cfRule type="expression" dxfId="24" priority="25">
      <formula>IF(AND($G59="CoC"),($AU59&gt;SUM($J59:$O59)))</formula>
    </cfRule>
  </conditionalFormatting>
  <conditionalFormatting sqref="F60">
    <cfRule type="expression" dxfId="23" priority="24">
      <formula>IF(AND($G60="CoC"),($AU60&gt;SUM($J60:$O60)))</formula>
    </cfRule>
  </conditionalFormatting>
  <conditionalFormatting sqref="F61">
    <cfRule type="expression" dxfId="22" priority="23">
      <formula>IF(AND($G61="CoC"),($AU61&gt;SUM($J61:$O61)))</formula>
    </cfRule>
  </conditionalFormatting>
  <conditionalFormatting sqref="F62">
    <cfRule type="expression" dxfId="21" priority="22">
      <formula>IF(AND($G62="CoC"),($AU62&gt;SUM($J62:$O62)))</formula>
    </cfRule>
  </conditionalFormatting>
  <conditionalFormatting sqref="F63">
    <cfRule type="expression" dxfId="20" priority="21">
      <formula>IF(AND($G63="CoC"),($AU63&gt;SUM($J63:$O63)))</formula>
    </cfRule>
  </conditionalFormatting>
  <conditionalFormatting sqref="F64">
    <cfRule type="expression" dxfId="19" priority="20">
      <formula>IF(AND($G64="CoC"),($AU64&gt;SUM($J64:$O64)))</formula>
    </cfRule>
  </conditionalFormatting>
  <conditionalFormatting sqref="F65">
    <cfRule type="expression" dxfId="18" priority="19">
      <formula>IF(AND($G65="CoC"),($AU65&gt;SUM($J65:$O65)))</formula>
    </cfRule>
  </conditionalFormatting>
  <conditionalFormatting sqref="F66">
    <cfRule type="expression" dxfId="17" priority="18">
      <formula>IF(AND($G66="CoC"),($AU66&gt;SUM($J66:$O66)))</formula>
    </cfRule>
  </conditionalFormatting>
  <conditionalFormatting sqref="F67">
    <cfRule type="expression" dxfId="16" priority="17">
      <formula>IF(AND($G67="CoC"),($AU67&gt;SUM($J67:$O67)))</formula>
    </cfRule>
  </conditionalFormatting>
  <conditionalFormatting sqref="F68">
    <cfRule type="expression" dxfId="15" priority="16">
      <formula>IF(AND($G68="CoC"),($AU68&gt;SUM($J68:$O68)))</formula>
    </cfRule>
  </conditionalFormatting>
  <conditionalFormatting sqref="F69">
    <cfRule type="expression" dxfId="14" priority="15">
      <formula>IF(AND($G69="CoC"),($AU69&gt;SUM($J69:$O69)))</formula>
    </cfRule>
  </conditionalFormatting>
  <conditionalFormatting sqref="F72">
    <cfRule type="expression" dxfId="13" priority="14">
      <formula>IF(AND($G72="CoC"),($AU72&gt;SUM($J72:$O72)))</formula>
    </cfRule>
  </conditionalFormatting>
  <conditionalFormatting sqref="F73">
    <cfRule type="expression" dxfId="12" priority="13">
      <formula>IF(AND($G73="CoC"),($AU73&gt;SUM($J73:$O73)))</formula>
    </cfRule>
  </conditionalFormatting>
  <conditionalFormatting sqref="F74">
    <cfRule type="expression" dxfId="11" priority="12">
      <formula>IF(AND($G74="CoC"),($AU74&gt;SUM($J74:$O74)))</formula>
    </cfRule>
  </conditionalFormatting>
  <conditionalFormatting sqref="F76">
    <cfRule type="expression" dxfId="10" priority="11">
      <formula>IF(AND($G76="CoC"),($AU76&gt;SUM($J76:$O76)))</formula>
    </cfRule>
  </conditionalFormatting>
  <conditionalFormatting sqref="F77">
    <cfRule type="expression" dxfId="9" priority="10">
      <formula>IF(AND($G77="CoC"),($AU77&gt;SUM($J77:$O77)))</formula>
    </cfRule>
  </conditionalFormatting>
  <conditionalFormatting sqref="F78">
    <cfRule type="expression" dxfId="8" priority="9">
      <formula>IF(AND($G78="CoC"),($AU78&gt;SUM($J78:$O78)))</formula>
    </cfRule>
  </conditionalFormatting>
  <conditionalFormatting sqref="F79">
    <cfRule type="expression" dxfId="7" priority="8">
      <formula>IF(AND($G79="CoC"),($AU79&gt;SUM($J79:$O79)))</formula>
    </cfRule>
  </conditionalFormatting>
  <conditionalFormatting sqref="F80">
    <cfRule type="expression" dxfId="6" priority="7">
      <formula>IF(AND($G80="CoC"),($AU80&gt;SUM($J80:$O80)))</formula>
    </cfRule>
  </conditionalFormatting>
  <conditionalFormatting sqref="F81">
    <cfRule type="expression" dxfId="5" priority="6">
      <formula>IF(AND($G81="CoC"),($AU81&gt;SUM($J81:$O81)))</formula>
    </cfRule>
  </conditionalFormatting>
  <conditionalFormatting sqref="F82">
    <cfRule type="expression" dxfId="4" priority="5">
      <formula>IF(AND($G82="CoC"),($AU82&gt;SUM($J82:$O82)))</formula>
    </cfRule>
  </conditionalFormatting>
  <conditionalFormatting sqref="F6:F7">
    <cfRule type="expression" dxfId="3" priority="4">
      <formula>IF(AND($G6="CoC"),($AU6&gt;SUM($J6:$O6)))</formula>
    </cfRule>
  </conditionalFormatting>
  <conditionalFormatting sqref="F8">
    <cfRule type="expression" dxfId="2" priority="3">
      <formula>IF(AND($G8="CoC"),($AU8&gt;SUM($J8:$O8)))</formula>
    </cfRule>
  </conditionalFormatting>
  <conditionalFormatting sqref="F9">
    <cfRule type="expression" dxfId="1" priority="2">
      <formula>IF(AND($G9="CoC"),($AU9&gt;SUM($J9:$O9)))</formula>
    </cfRule>
  </conditionalFormatting>
  <conditionalFormatting sqref="F92">
    <cfRule type="expression" dxfId="0" priority="1">
      <formula>IF(AND($G92="CoC"),($AU92&gt;SUM($J92:$O92)))</formula>
    </cfRule>
  </conditionalFormatting>
  <dataValidations count="1">
    <dataValidation type="list" allowBlank="1" showInputMessage="1" showErrorMessage="1" sqref="D6:D79 D81:D85 D96">
      <formula1>"PH, TH, SSO, HMIS, SH, TRA, SRA, PRA, S+C/SRO"</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68"/>
  <sheetViews>
    <sheetView workbookViewId="0">
      <pane xSplit="2" ySplit="3" topLeftCell="C46" activePane="bottomRight" state="frozen"/>
      <selection pane="topRight" activeCell="C1" sqref="C1"/>
      <selection pane="bottomLeft" activeCell="A4" sqref="A4"/>
      <selection pane="bottomRight" activeCell="P32" activeCellId="4" sqref="Z14:Z17 X14:X17 X33:X35 P13:P15 P32:P34"/>
    </sheetView>
  </sheetViews>
  <sheetFormatPr baseColWidth="10" defaultRowHeight="15" x14ac:dyDescent="0"/>
  <cols>
    <col min="1" max="1" width="27" customWidth="1"/>
    <col min="2" max="2" width="27.1640625" customWidth="1"/>
    <col min="3" max="3" width="6" customWidth="1"/>
    <col min="4" max="4" width="10.83203125" style="111" customWidth="1"/>
    <col min="5" max="5" width="4" style="42" customWidth="1"/>
    <col min="6" max="6" width="7.83203125" style="41" customWidth="1"/>
    <col min="7" max="7" width="4" style="42" customWidth="1"/>
    <col min="8" max="8" width="8.33203125" style="50" customWidth="1"/>
    <col min="9" max="9" width="5.1640625" style="42" customWidth="1"/>
    <col min="10" max="10" width="9" style="50" customWidth="1"/>
    <col min="11" max="11" width="4" style="42" customWidth="1"/>
    <col min="12" max="12" width="9" style="41" customWidth="1"/>
    <col min="13" max="13" width="4" style="42" customWidth="1"/>
    <col min="14" max="14" width="14.1640625" style="41" customWidth="1"/>
    <col min="15" max="15" width="4" style="42" customWidth="1"/>
    <col min="16" max="16" width="8.83203125" style="41" bestFit="1" customWidth="1"/>
    <col min="17" max="17" width="4" style="42" customWidth="1"/>
    <col min="18" max="18" width="10" style="41" customWidth="1"/>
    <col min="19" max="19" width="4" style="42" customWidth="1"/>
    <col min="20" max="20" width="7.83203125" style="41" bestFit="1" customWidth="1"/>
    <col min="21" max="21" width="4" style="42" customWidth="1"/>
    <col min="22" max="22" width="9.6640625" style="51" customWidth="1"/>
    <col min="23" max="23" width="4" style="42" customWidth="1"/>
    <col min="24" max="24" width="7" style="45" bestFit="1" customWidth="1"/>
    <col min="25" max="25" width="4" style="42" customWidth="1"/>
    <col min="26" max="26" width="7" style="45" bestFit="1" customWidth="1"/>
    <col min="27" max="27" width="4" style="42" customWidth="1"/>
    <col min="28" max="28" width="6.83203125" style="153" customWidth="1"/>
    <col min="29" max="29" width="5.1640625" style="42" customWidth="1"/>
    <col min="30" max="30" width="5.6640625" style="41" customWidth="1"/>
    <col min="31" max="31" width="4" style="42" customWidth="1"/>
    <col min="32" max="32" width="7" style="46" customWidth="1"/>
    <col min="33" max="33" width="6.6640625" style="42" customWidth="1"/>
    <col min="34" max="34" width="9.1640625" style="46" customWidth="1"/>
    <col min="35" max="35" width="6.6640625" style="42" customWidth="1"/>
    <col min="36" max="36" width="10.33203125" style="48" customWidth="1"/>
    <col min="37" max="37" width="7" style="84" customWidth="1"/>
    <col min="38" max="38" width="10" customWidth="1"/>
    <col min="39" max="39" width="10.83203125" hidden="1" customWidth="1"/>
  </cols>
  <sheetData>
    <row r="1" spans="1:40" s="3" customFormat="1" ht="60" customHeight="1">
      <c r="A1" s="1" t="s">
        <v>185</v>
      </c>
      <c r="B1" s="2"/>
      <c r="D1" s="109"/>
      <c r="E1" s="5"/>
      <c r="F1" s="249" t="s">
        <v>186</v>
      </c>
      <c r="G1" s="249"/>
      <c r="H1" s="249"/>
      <c r="I1" s="249"/>
      <c r="J1" s="249"/>
      <c r="K1" s="249"/>
      <c r="L1" s="249"/>
      <c r="M1" s="249"/>
      <c r="N1" s="249"/>
      <c r="O1" s="5"/>
      <c r="P1" s="9"/>
      <c r="Q1" s="5"/>
      <c r="R1" s="10" t="s">
        <v>0</v>
      </c>
      <c r="S1" s="5"/>
      <c r="T1" s="9"/>
      <c r="U1" s="5"/>
      <c r="V1" s="11"/>
      <c r="W1" s="5"/>
      <c r="X1" s="12"/>
      <c r="Y1" s="5"/>
      <c r="Z1" s="247" t="s">
        <v>1</v>
      </c>
      <c r="AA1" s="248"/>
      <c r="AB1" s="248"/>
      <c r="AC1" s="248"/>
      <c r="AD1" s="248"/>
      <c r="AE1" s="248"/>
      <c r="AF1" s="5"/>
      <c r="AG1" s="5"/>
      <c r="AK1" s="104"/>
    </row>
    <row r="2" spans="1:40" s="3" customFormat="1" ht="8" customHeight="1">
      <c r="B2" s="2"/>
      <c r="C2" s="2"/>
      <c r="D2" s="109"/>
      <c r="E2" s="5"/>
      <c r="F2" s="8"/>
      <c r="G2" s="6"/>
      <c r="H2" s="7"/>
      <c r="I2" s="6"/>
      <c r="J2" s="7"/>
      <c r="K2" s="6"/>
      <c r="L2" s="8"/>
      <c r="M2" s="5"/>
      <c r="N2" s="9"/>
      <c r="O2" s="5"/>
      <c r="P2" s="9"/>
      <c r="Q2" s="5"/>
      <c r="R2" s="9"/>
      <c r="S2" s="5"/>
      <c r="T2" s="9"/>
      <c r="U2" s="5"/>
      <c r="V2" s="11"/>
      <c r="W2" s="5"/>
      <c r="X2" s="12"/>
      <c r="Y2" s="5"/>
      <c r="Z2" s="12"/>
      <c r="AA2" s="5"/>
      <c r="AB2" s="151"/>
      <c r="AC2" s="5"/>
      <c r="AD2" s="9"/>
      <c r="AE2" s="5"/>
      <c r="AF2" s="5"/>
      <c r="AG2" s="5"/>
      <c r="AH2" s="5"/>
      <c r="AI2" s="5"/>
      <c r="AJ2" s="13"/>
      <c r="AK2" s="104"/>
    </row>
    <row r="3" spans="1:40" s="22" customFormat="1" ht="127" customHeight="1">
      <c r="A3" s="14" t="s">
        <v>2</v>
      </c>
      <c r="B3" s="14" t="s">
        <v>3</v>
      </c>
      <c r="C3" s="15" t="s">
        <v>4</v>
      </c>
      <c r="D3" s="110" t="s">
        <v>195</v>
      </c>
      <c r="E3" s="17" t="s">
        <v>5</v>
      </c>
      <c r="F3" s="16" t="s">
        <v>196</v>
      </c>
      <c r="G3" s="17" t="s">
        <v>5</v>
      </c>
      <c r="H3" s="18" t="s">
        <v>197</v>
      </c>
      <c r="I3" s="17" t="s">
        <v>5</v>
      </c>
      <c r="J3" s="18" t="s">
        <v>198</v>
      </c>
      <c r="K3" s="17" t="s">
        <v>5</v>
      </c>
      <c r="L3" s="16" t="s">
        <v>199</v>
      </c>
      <c r="M3" s="17" t="s">
        <v>5</v>
      </c>
      <c r="N3" s="16" t="s">
        <v>210</v>
      </c>
      <c r="O3" s="17" t="s">
        <v>5</v>
      </c>
      <c r="P3" s="16" t="s">
        <v>200</v>
      </c>
      <c r="Q3" s="17" t="s">
        <v>5</v>
      </c>
      <c r="R3" s="16" t="s">
        <v>201</v>
      </c>
      <c r="S3" s="17" t="s">
        <v>5</v>
      </c>
      <c r="T3" s="16" t="s">
        <v>202</v>
      </c>
      <c r="U3" s="17" t="s">
        <v>5</v>
      </c>
      <c r="V3" s="19" t="s">
        <v>8</v>
      </c>
      <c r="W3" s="17" t="s">
        <v>5</v>
      </c>
      <c r="X3" s="20" t="s">
        <v>9</v>
      </c>
      <c r="Y3" s="17" t="s">
        <v>5</v>
      </c>
      <c r="Z3" s="20" t="s">
        <v>203</v>
      </c>
      <c r="AA3" s="17" t="s">
        <v>5</v>
      </c>
      <c r="AB3" s="152" t="s">
        <v>10</v>
      </c>
      <c r="AC3" s="17" t="s">
        <v>5</v>
      </c>
      <c r="AD3" s="16" t="s">
        <v>11</v>
      </c>
      <c r="AE3" s="17" t="s">
        <v>5</v>
      </c>
      <c r="AF3" s="20" t="s">
        <v>12</v>
      </c>
      <c r="AG3" s="17" t="s">
        <v>13</v>
      </c>
      <c r="AH3" s="20" t="s">
        <v>14</v>
      </c>
      <c r="AI3" s="17" t="s">
        <v>15</v>
      </c>
      <c r="AJ3" s="21" t="s">
        <v>16</v>
      </c>
      <c r="AK3" s="123" t="s">
        <v>17</v>
      </c>
      <c r="AL3" s="22" t="s">
        <v>18</v>
      </c>
    </row>
    <row r="4" spans="1:40" s="32" customFormat="1" ht="36">
      <c r="A4" s="23" t="s">
        <v>19</v>
      </c>
      <c r="B4" s="23" t="s">
        <v>20</v>
      </c>
      <c r="C4" s="24" t="s">
        <v>21</v>
      </c>
      <c r="D4" s="102">
        <v>0.89800000000000002</v>
      </c>
      <c r="E4" s="26" t="str">
        <f t="shared" ref="E4:E9" si="0">IF(D4&gt;=89.9%,"10",IF(D4&gt;=85.5%,"7.5",IF(D4&lt;85.5%,"0")))</f>
        <v>7.5</v>
      </c>
      <c r="F4" s="102">
        <v>0.4</v>
      </c>
      <c r="G4" s="26" t="str">
        <f>IF(F4&gt;=79.9%,"10",IF(F4&gt;=76%,"7.5",IF(F4&lt;76%,"0")))</f>
        <v>0</v>
      </c>
      <c r="H4" s="97"/>
      <c r="I4" s="26" t="str">
        <f t="shared" ref="I4:K67" si="1">IF(H4&lt;=5%,"10",IF(H4&lt;=5.25%,"7.5",IF(H4%&gt;5.25%,"0")))</f>
        <v>10</v>
      </c>
      <c r="J4" s="97"/>
      <c r="K4" s="26" t="str">
        <f t="shared" si="1"/>
        <v>10</v>
      </c>
      <c r="L4" s="99">
        <v>0.6</v>
      </c>
      <c r="M4" s="113" t="str">
        <f>IF(L4&gt;=85%,"10",IF(L4&gt;=80.75%,"7.5",IF(L4&lt;80.75%,"0")))</f>
        <v>0</v>
      </c>
      <c r="N4" s="25">
        <v>0.41</v>
      </c>
      <c r="O4" s="26" t="str">
        <f>IF(N4&gt;=30%,"10",IF(N4&gt;=28.5%,"7.5",IF(N4&lt;28.5%,"0")))</f>
        <v>10</v>
      </c>
      <c r="P4" s="25">
        <v>0.87</v>
      </c>
      <c r="Q4" s="26" t="str">
        <f t="shared" ref="Q4:Q9" si="2">IF(P4&gt;=90%,"10",IF(P4&gt;=85.5%,"7.5",IF(P4&lt;85.5%,"0")))</f>
        <v>7.5</v>
      </c>
      <c r="R4" s="25">
        <v>1</v>
      </c>
      <c r="S4" s="26" t="str">
        <f t="shared" ref="S4:S9" si="3">IF(R4&gt;=85%,"10",IF(R4&gt;=80.75%,"7.5",IF(R4&lt;80.75%,"0")))</f>
        <v>10</v>
      </c>
      <c r="T4" s="25">
        <v>0.46</v>
      </c>
      <c r="U4" s="26" t="str">
        <f t="shared" ref="U4:U9" si="4">IF(T4&gt;=40%,"10",IF(T4&gt;=38%,"7.5",IF(T4&lt;38%,"0")))</f>
        <v>10</v>
      </c>
      <c r="V4" s="28" t="s">
        <v>231</v>
      </c>
      <c r="W4" s="26" t="str">
        <f>IF(V4&lt;=8000,"5",IF(V4&lt;=12000,"2",IF(V4&gt;12000,"0",)))</f>
        <v>0</v>
      </c>
      <c r="X4" s="25">
        <v>0</v>
      </c>
      <c r="Y4" s="26" t="str">
        <f t="shared" ref="Y4:Y9" si="5">IF(X4&lt;=5%,"5",IF(X4&lt;=5.25%,"3.75",IF(X4&gt;5.25%,"0")))</f>
        <v>5</v>
      </c>
      <c r="Z4" s="25">
        <v>0.05</v>
      </c>
      <c r="AA4" s="26" t="str">
        <f t="shared" ref="AA4:AA10" si="6">IF(Z4&lt;=5%,"5",IF(Z4&lt;=5.25%,"3.75",IF(Z4&gt;5.25%,"0")))</f>
        <v>5</v>
      </c>
      <c r="AB4" s="124">
        <v>2</v>
      </c>
      <c r="AC4" s="26" t="str">
        <f t="shared" ref="AC4:AC9" si="7">IF(AB4=2,"5",IF(AB4=1,"0"))</f>
        <v>5</v>
      </c>
      <c r="AD4" s="30"/>
      <c r="AE4" s="26">
        <v>1</v>
      </c>
      <c r="AF4" s="25" t="s">
        <v>234</v>
      </c>
      <c r="AG4" s="26">
        <v>0</v>
      </c>
      <c r="AH4" s="25" t="s">
        <v>234</v>
      </c>
      <c r="AI4" s="26">
        <v>0</v>
      </c>
      <c r="AJ4" s="31">
        <f t="shared" ref="AJ4:AJ9" si="8">E4+G4+I4+K4+M4+O4+Q4+S4+U4+W4+Y4+AA4+AC4+AE4+AG4+AI4</f>
        <v>81</v>
      </c>
      <c r="AK4" s="124"/>
      <c r="AL4" s="25"/>
      <c r="AM4" s="100" t="s">
        <v>232</v>
      </c>
    </row>
    <row r="5" spans="1:40" s="32" customFormat="1" ht="24">
      <c r="A5" s="23" t="s">
        <v>22</v>
      </c>
      <c r="B5" s="23" t="s">
        <v>23</v>
      </c>
      <c r="C5" s="24" t="s">
        <v>21</v>
      </c>
      <c r="D5" s="102">
        <v>0.97699999999999998</v>
      </c>
      <c r="E5" s="26" t="str">
        <f t="shared" si="0"/>
        <v>10</v>
      </c>
      <c r="F5" s="25">
        <v>0.75</v>
      </c>
      <c r="G5" s="26" t="str">
        <f>IF(F5&gt;=79.9%,"10",IF(F5&gt;=76%,"7.5",IF(F5&lt;76%,"0")))</f>
        <v>0</v>
      </c>
      <c r="H5" s="97"/>
      <c r="I5" s="26" t="str">
        <f t="shared" si="1"/>
        <v>10</v>
      </c>
      <c r="J5" s="97"/>
      <c r="K5" s="26" t="str">
        <f t="shared" si="1"/>
        <v>10</v>
      </c>
      <c r="L5" s="25">
        <v>1</v>
      </c>
      <c r="M5" s="26" t="str">
        <f>IF(L5&gt;=85%,"10",IF(L5&gt;=80.75%,"7.5",IF(L5&lt;80.75%,"0")))</f>
        <v>10</v>
      </c>
      <c r="N5" s="25">
        <v>0.64</v>
      </c>
      <c r="O5" s="26" t="str">
        <f t="shared" ref="O5:O68" si="9">IF(N5&gt;=30%,"10",IF(N5&gt;=28.5%,"7.5",IF(N5&lt;28.5%,"0")))</f>
        <v>10</v>
      </c>
      <c r="P5" s="25">
        <v>0.79300000000000004</v>
      </c>
      <c r="Q5" s="26" t="str">
        <f t="shared" si="2"/>
        <v>0</v>
      </c>
      <c r="R5" s="25">
        <v>0.74</v>
      </c>
      <c r="S5" s="26" t="str">
        <f t="shared" si="3"/>
        <v>0</v>
      </c>
      <c r="T5" s="25">
        <v>0.62</v>
      </c>
      <c r="U5" s="26" t="str">
        <f t="shared" si="4"/>
        <v>10</v>
      </c>
      <c r="V5" s="28">
        <v>4360</v>
      </c>
      <c r="W5" s="26" t="str">
        <f t="shared" ref="W5:W68" si="10">IF(V5&lt;=8000,"5",IF(V5&lt;=12000,"2",IF(V5&gt;12000,"0",)))</f>
        <v>5</v>
      </c>
      <c r="X5" s="25">
        <v>0.09</v>
      </c>
      <c r="Y5" s="26" t="str">
        <f t="shared" si="5"/>
        <v>0</v>
      </c>
      <c r="Z5" s="25">
        <v>0</v>
      </c>
      <c r="AA5" s="26" t="str">
        <f t="shared" si="6"/>
        <v>5</v>
      </c>
      <c r="AB5" s="124">
        <v>2</v>
      </c>
      <c r="AC5" s="26" t="str">
        <f t="shared" si="7"/>
        <v>5</v>
      </c>
      <c r="AD5" s="30"/>
      <c r="AE5" s="26">
        <v>5</v>
      </c>
      <c r="AF5" s="25" t="s">
        <v>234</v>
      </c>
      <c r="AG5" s="26">
        <v>0</v>
      </c>
      <c r="AH5" s="25" t="s">
        <v>234</v>
      </c>
      <c r="AI5" s="26">
        <v>0</v>
      </c>
      <c r="AJ5" s="31">
        <f t="shared" si="8"/>
        <v>80</v>
      </c>
      <c r="AK5" s="124"/>
      <c r="AL5" s="25"/>
    </row>
    <row r="6" spans="1:40" s="32" customFormat="1" ht="36">
      <c r="A6" s="23" t="s">
        <v>24</v>
      </c>
      <c r="B6" s="23" t="s">
        <v>25</v>
      </c>
      <c r="C6" s="24" t="s">
        <v>21</v>
      </c>
      <c r="D6" s="102">
        <v>1</v>
      </c>
      <c r="E6" s="26" t="str">
        <f t="shared" si="0"/>
        <v>10</v>
      </c>
      <c r="F6" s="25">
        <v>1</v>
      </c>
      <c r="G6" s="26" t="str">
        <f>IF(F6&gt;=79.9%,"10",IF(F6&gt;=76%,"7.5",IF(F6&lt;76%,"0")))</f>
        <v>10</v>
      </c>
      <c r="H6" s="97"/>
      <c r="I6" s="26" t="str">
        <f t="shared" si="1"/>
        <v>10</v>
      </c>
      <c r="J6" s="97"/>
      <c r="K6" s="26" t="str">
        <f t="shared" si="1"/>
        <v>10</v>
      </c>
      <c r="L6" s="25">
        <v>1</v>
      </c>
      <c r="M6" s="26">
        <v>10</v>
      </c>
      <c r="N6" s="25">
        <v>0.51</v>
      </c>
      <c r="O6" s="26" t="str">
        <f t="shared" si="9"/>
        <v>10</v>
      </c>
      <c r="P6" s="25">
        <v>1.03</v>
      </c>
      <c r="Q6" s="26" t="str">
        <f t="shared" si="2"/>
        <v>10</v>
      </c>
      <c r="R6" s="25">
        <v>0.92</v>
      </c>
      <c r="S6" s="26" t="str">
        <f t="shared" si="3"/>
        <v>10</v>
      </c>
      <c r="T6" s="25">
        <v>0.53</v>
      </c>
      <c r="U6" s="26" t="str">
        <f t="shared" si="4"/>
        <v>10</v>
      </c>
      <c r="V6" s="28">
        <v>5623</v>
      </c>
      <c r="W6" s="26" t="str">
        <f t="shared" si="10"/>
        <v>5</v>
      </c>
      <c r="X6" s="25">
        <v>0.45</v>
      </c>
      <c r="Y6" s="26" t="str">
        <f t="shared" si="5"/>
        <v>0</v>
      </c>
      <c r="Z6" s="25">
        <v>0.17</v>
      </c>
      <c r="AA6" s="26" t="str">
        <f t="shared" si="6"/>
        <v>0</v>
      </c>
      <c r="AB6" s="124">
        <v>2</v>
      </c>
      <c r="AC6" s="26" t="str">
        <f t="shared" si="7"/>
        <v>5</v>
      </c>
      <c r="AD6" s="30"/>
      <c r="AE6" s="26">
        <v>2</v>
      </c>
      <c r="AF6" s="25" t="s">
        <v>233</v>
      </c>
      <c r="AG6" s="26">
        <v>5</v>
      </c>
      <c r="AH6" s="25" t="s">
        <v>233</v>
      </c>
      <c r="AI6" s="26">
        <v>5</v>
      </c>
      <c r="AJ6" s="31">
        <f t="shared" si="8"/>
        <v>112</v>
      </c>
      <c r="AK6" s="124"/>
      <c r="AL6" s="25"/>
    </row>
    <row r="7" spans="1:40" s="32" customFormat="1" ht="24">
      <c r="A7" s="23" t="s">
        <v>26</v>
      </c>
      <c r="B7" s="23" t="s">
        <v>27</v>
      </c>
      <c r="C7" s="24" t="s">
        <v>21</v>
      </c>
      <c r="D7" s="102">
        <v>0.99099999999999999</v>
      </c>
      <c r="E7" s="26" t="str">
        <f t="shared" si="0"/>
        <v>10</v>
      </c>
      <c r="F7" s="25">
        <v>0.96699999999999997</v>
      </c>
      <c r="G7" s="26" t="str">
        <f>IF(F7&gt;=79.9%,"10",IF(F7&gt;=76%,"7.5",IF(F7&lt;76%,"0")))</f>
        <v>10</v>
      </c>
      <c r="H7" s="97"/>
      <c r="I7" s="26" t="str">
        <f t="shared" si="1"/>
        <v>10</v>
      </c>
      <c r="J7" s="97"/>
      <c r="K7" s="26" t="str">
        <f t="shared" si="1"/>
        <v>10</v>
      </c>
      <c r="L7" s="25">
        <v>1</v>
      </c>
      <c r="M7" s="26" t="str">
        <f>IF(L7&gt;=85%,"10",IF(L7&gt;=80.75%,"7.5",IF(L7&lt;80.75%,"0")))</f>
        <v>10</v>
      </c>
      <c r="N7" s="25">
        <v>0.53</v>
      </c>
      <c r="O7" s="26" t="str">
        <f t="shared" si="9"/>
        <v>10</v>
      </c>
      <c r="P7" s="25">
        <v>1.0900000000000001</v>
      </c>
      <c r="Q7" s="26" t="str">
        <f t="shared" si="2"/>
        <v>10</v>
      </c>
      <c r="R7" s="25">
        <v>0.86</v>
      </c>
      <c r="S7" s="26" t="str">
        <f t="shared" si="3"/>
        <v>10</v>
      </c>
      <c r="T7" s="25">
        <v>0.1</v>
      </c>
      <c r="U7" s="26" t="str">
        <f t="shared" si="4"/>
        <v>0</v>
      </c>
      <c r="V7" s="28">
        <v>2692</v>
      </c>
      <c r="W7" s="26" t="str">
        <f t="shared" si="10"/>
        <v>5</v>
      </c>
      <c r="X7" s="25">
        <v>0.24</v>
      </c>
      <c r="Y7" s="26" t="str">
        <f t="shared" si="5"/>
        <v>0</v>
      </c>
      <c r="Z7" s="25">
        <v>0</v>
      </c>
      <c r="AA7" s="26" t="str">
        <f t="shared" si="6"/>
        <v>5</v>
      </c>
      <c r="AB7" s="124">
        <v>2</v>
      </c>
      <c r="AC7" s="26" t="str">
        <f t="shared" si="7"/>
        <v>5</v>
      </c>
      <c r="AD7" s="30"/>
      <c r="AE7" s="26">
        <v>4</v>
      </c>
      <c r="AF7" s="25" t="s">
        <v>233</v>
      </c>
      <c r="AG7" s="26">
        <v>10</v>
      </c>
      <c r="AH7" s="25" t="s">
        <v>234</v>
      </c>
      <c r="AI7" s="26">
        <v>0</v>
      </c>
      <c r="AJ7" s="31">
        <f t="shared" si="8"/>
        <v>109</v>
      </c>
      <c r="AK7" s="124">
        <v>1</v>
      </c>
      <c r="AL7" s="25"/>
    </row>
    <row r="8" spans="1:40" s="32" customFormat="1" ht="24">
      <c r="A8" s="23" t="s">
        <v>26</v>
      </c>
      <c r="B8" s="23" t="s">
        <v>28</v>
      </c>
      <c r="C8" s="24" t="s">
        <v>21</v>
      </c>
      <c r="D8" s="102">
        <v>1</v>
      </c>
      <c r="E8" s="26" t="str">
        <f>IF(D8&gt;=89.9%,"10",IF(D8&gt;=85.5%,"7.5",IF(D8&lt;85.5%,"0")))</f>
        <v>10</v>
      </c>
      <c r="F8" s="25">
        <v>1</v>
      </c>
      <c r="G8" s="26" t="str">
        <f>IF(F8&gt;=79.9%,"10",IF(F8&gt;=76%,"7.5",IF(F8&lt;76%,"0")))</f>
        <v>10</v>
      </c>
      <c r="H8" s="97"/>
      <c r="I8" s="26" t="str">
        <f t="shared" si="1"/>
        <v>10</v>
      </c>
      <c r="J8" s="97"/>
      <c r="K8" s="26" t="str">
        <f t="shared" si="1"/>
        <v>10</v>
      </c>
      <c r="L8" s="25">
        <v>1</v>
      </c>
      <c r="M8" s="26" t="str">
        <f>IF(L8&gt;=85%,"10",IF(L8&gt;=80.75%,"7.5",IF(L8&lt;80.75%,"0")))</f>
        <v>10</v>
      </c>
      <c r="N8" s="25">
        <v>0.5</v>
      </c>
      <c r="O8" s="26" t="str">
        <f t="shared" si="9"/>
        <v>10</v>
      </c>
      <c r="P8" s="25">
        <v>0.98</v>
      </c>
      <c r="Q8" s="26" t="str">
        <f t="shared" si="2"/>
        <v>10</v>
      </c>
      <c r="R8" s="25">
        <v>0.83</v>
      </c>
      <c r="S8" s="26" t="str">
        <f t="shared" si="3"/>
        <v>7.5</v>
      </c>
      <c r="T8" s="25">
        <v>0.17</v>
      </c>
      <c r="U8" s="26" t="str">
        <f>IF(T8&gt;=40%,"10",IF(T8&gt;=38%,"7.5",IF(T8&lt;38%,"0")))</f>
        <v>0</v>
      </c>
      <c r="V8" s="28">
        <v>5694</v>
      </c>
      <c r="W8" s="26" t="str">
        <f t="shared" si="10"/>
        <v>5</v>
      </c>
      <c r="X8" s="25">
        <v>0.2</v>
      </c>
      <c r="Y8" s="26" t="str">
        <f t="shared" si="5"/>
        <v>0</v>
      </c>
      <c r="Z8" s="25">
        <v>0.28999999999999998</v>
      </c>
      <c r="AA8" s="26" t="str">
        <f t="shared" si="6"/>
        <v>0</v>
      </c>
      <c r="AB8" s="124">
        <v>2</v>
      </c>
      <c r="AC8" s="26" t="str">
        <f t="shared" si="7"/>
        <v>5</v>
      </c>
      <c r="AD8" s="30"/>
      <c r="AE8" s="26">
        <v>5</v>
      </c>
      <c r="AF8" s="25" t="s">
        <v>233</v>
      </c>
      <c r="AG8" s="26">
        <v>10</v>
      </c>
      <c r="AH8" s="25" t="s">
        <v>234</v>
      </c>
      <c r="AI8" s="26">
        <v>0</v>
      </c>
      <c r="AJ8" s="31">
        <f t="shared" si="8"/>
        <v>102.5</v>
      </c>
      <c r="AK8" s="124"/>
      <c r="AL8" s="25"/>
    </row>
    <row r="9" spans="1:40" s="32" customFormat="1" ht="24">
      <c r="A9" s="23" t="s">
        <v>26</v>
      </c>
      <c r="B9" s="23" t="s">
        <v>187</v>
      </c>
      <c r="C9" s="24" t="s">
        <v>21</v>
      </c>
      <c r="D9" s="102">
        <v>1</v>
      </c>
      <c r="E9" s="26" t="str">
        <f t="shared" si="0"/>
        <v>10</v>
      </c>
      <c r="F9" s="102" t="s">
        <v>215</v>
      </c>
      <c r="G9" s="26">
        <v>10</v>
      </c>
      <c r="H9" s="97"/>
      <c r="I9" s="26" t="str">
        <f t="shared" si="1"/>
        <v>10</v>
      </c>
      <c r="J9" s="97"/>
      <c r="K9" s="26" t="str">
        <f t="shared" si="1"/>
        <v>10</v>
      </c>
      <c r="L9" s="102" t="s">
        <v>215</v>
      </c>
      <c r="M9" s="26" t="str">
        <f>IF(L9&gt;=85%,"10",IF(L9&gt;=80.75%,"7.5",IF(L9&lt;80.75%,"0")))</f>
        <v>10</v>
      </c>
      <c r="N9" s="102">
        <v>0</v>
      </c>
      <c r="O9" s="26" t="str">
        <f t="shared" si="9"/>
        <v>0</v>
      </c>
      <c r="P9" s="25">
        <v>1.1599999999999999</v>
      </c>
      <c r="Q9" s="26" t="str">
        <f t="shared" si="2"/>
        <v>10</v>
      </c>
      <c r="R9" s="25">
        <v>1</v>
      </c>
      <c r="S9" s="26" t="str">
        <f t="shared" si="3"/>
        <v>10</v>
      </c>
      <c r="T9" s="25">
        <v>0.25</v>
      </c>
      <c r="U9" s="26" t="str">
        <f t="shared" si="4"/>
        <v>0</v>
      </c>
      <c r="V9" s="28">
        <v>1985</v>
      </c>
      <c r="W9" s="26" t="str">
        <f t="shared" si="10"/>
        <v>5</v>
      </c>
      <c r="X9" s="25">
        <v>0</v>
      </c>
      <c r="Y9" s="26" t="str">
        <f t="shared" si="5"/>
        <v>5</v>
      </c>
      <c r="Z9" s="25">
        <v>0</v>
      </c>
      <c r="AA9" s="26" t="str">
        <f t="shared" si="6"/>
        <v>5</v>
      </c>
      <c r="AB9" s="124">
        <v>2</v>
      </c>
      <c r="AC9" s="26" t="str">
        <f t="shared" si="7"/>
        <v>5</v>
      </c>
      <c r="AD9" s="30"/>
      <c r="AE9" s="26">
        <v>1</v>
      </c>
      <c r="AF9" s="25" t="s">
        <v>233</v>
      </c>
      <c r="AG9" s="26">
        <v>10</v>
      </c>
      <c r="AH9" s="25" t="s">
        <v>234</v>
      </c>
      <c r="AI9" s="26">
        <v>0</v>
      </c>
      <c r="AJ9" s="31">
        <f t="shared" si="8"/>
        <v>101</v>
      </c>
      <c r="AK9" s="124"/>
      <c r="AL9" s="25"/>
      <c r="AM9" s="100"/>
    </row>
    <row r="10" spans="1:40" s="32" customFormat="1" ht="13">
      <c r="A10" s="33" t="s">
        <v>29</v>
      </c>
      <c r="B10" s="33" t="s">
        <v>30</v>
      </c>
      <c r="C10" s="24" t="s">
        <v>21</v>
      </c>
      <c r="D10" s="102">
        <v>1</v>
      </c>
      <c r="E10" s="26" t="str">
        <f t="shared" ref="E10:E42" si="11">IF(D10&gt;=89.9%,"10",IF(D10&gt;=85.5%,"7.5",IF(D10&lt;85.5%,"0")))</f>
        <v>10</v>
      </c>
      <c r="F10" s="25">
        <v>1</v>
      </c>
      <c r="G10" s="26" t="str">
        <f t="shared" ref="G10:G42" si="12">IF(F10&gt;=79.9%,"10",IF(F10&gt;=76%,"7.5",IF(F10&lt;76%,"0")))</f>
        <v>10</v>
      </c>
      <c r="H10" s="97"/>
      <c r="I10" s="26" t="str">
        <f t="shared" si="1"/>
        <v>10</v>
      </c>
      <c r="J10" s="97"/>
      <c r="K10" s="26" t="str">
        <f t="shared" si="1"/>
        <v>10</v>
      </c>
      <c r="L10" s="25">
        <v>0.5</v>
      </c>
      <c r="M10" s="26" t="str">
        <f t="shared" ref="M10:M27" si="13">IF(L10&gt;=85%,"10",IF(L10&gt;=80.75%,"7.5",IF(L10&lt;80.75%,"0")))</f>
        <v>0</v>
      </c>
      <c r="N10" s="25">
        <v>0.5</v>
      </c>
      <c r="O10" s="26" t="str">
        <f t="shared" si="9"/>
        <v>10</v>
      </c>
      <c r="P10" s="25">
        <v>1</v>
      </c>
      <c r="Q10" s="26" t="str">
        <f t="shared" ref="Q10:Q27" si="14">IF(P10&gt;=90%,"10",IF(P10&gt;=85.5%,"7.5",IF(P10&lt;85.5%,"0")))</f>
        <v>10</v>
      </c>
      <c r="R10" s="25">
        <v>0.87</v>
      </c>
      <c r="S10" s="26" t="str">
        <f t="shared" ref="S10:S42" si="15">IF(R10&gt;=85%,"10",IF(R10&gt;=80.75%,"7.5",IF(R10&lt;80.75%,"0")))</f>
        <v>10</v>
      </c>
      <c r="T10" s="25">
        <v>0.63</v>
      </c>
      <c r="U10" s="26" t="str">
        <f t="shared" ref="U10:U42" si="16">IF(T10&gt;=40%,"10",IF(T10&gt;=38%,"7.5",IF(T10&lt;38%,"0")))</f>
        <v>10</v>
      </c>
      <c r="V10" s="28">
        <v>4579</v>
      </c>
      <c r="W10" s="26" t="str">
        <f t="shared" si="10"/>
        <v>5</v>
      </c>
      <c r="X10" s="25">
        <v>0</v>
      </c>
      <c r="Y10" s="26" t="str">
        <f t="shared" ref="Y10:Y42" si="17">IF(X10&lt;=5%,"5",IF(X10&lt;=5.25%,"3.75",IF(X10&gt;5.25%,"0")))</f>
        <v>5</v>
      </c>
      <c r="Z10" s="25">
        <v>0</v>
      </c>
      <c r="AA10" s="26" t="str">
        <f t="shared" si="6"/>
        <v>5</v>
      </c>
      <c r="AB10" s="124">
        <v>2</v>
      </c>
      <c r="AC10" s="26" t="str">
        <f t="shared" ref="AC10:AC42" si="18">IF(AB10=2,"5",IF(AB10=1,"0"))</f>
        <v>5</v>
      </c>
      <c r="AD10" s="30"/>
      <c r="AE10" s="26">
        <v>5</v>
      </c>
      <c r="AF10" s="25" t="s">
        <v>234</v>
      </c>
      <c r="AG10" s="26">
        <v>0</v>
      </c>
      <c r="AH10" s="25" t="s">
        <v>234</v>
      </c>
      <c r="AI10" s="26">
        <v>10</v>
      </c>
      <c r="AJ10" s="31">
        <f t="shared" ref="AJ10:AJ42" si="19">E10+G10+I10+K10+M10+O10+Q10+S10+U10+W10+Y10+AA10+AC10+AE10+AG10+AI10</f>
        <v>115</v>
      </c>
      <c r="AK10" s="124"/>
      <c r="AL10" s="25"/>
    </row>
    <row r="11" spans="1:40" s="32" customFormat="1" ht="24">
      <c r="A11" s="23" t="s">
        <v>31</v>
      </c>
      <c r="B11" s="23" t="s">
        <v>32</v>
      </c>
      <c r="C11" s="24" t="s">
        <v>21</v>
      </c>
      <c r="D11" s="102">
        <v>0.92700000000000005</v>
      </c>
      <c r="E11" s="26" t="str">
        <f t="shared" si="11"/>
        <v>10</v>
      </c>
      <c r="F11" s="102">
        <v>0.66700000000000004</v>
      </c>
      <c r="G11" s="26" t="str">
        <f t="shared" si="12"/>
        <v>0</v>
      </c>
      <c r="H11" s="97"/>
      <c r="I11" s="26" t="str">
        <f t="shared" si="1"/>
        <v>10</v>
      </c>
      <c r="J11" s="97"/>
      <c r="K11" s="26" t="str">
        <f t="shared" si="1"/>
        <v>10</v>
      </c>
      <c r="L11" s="102">
        <v>1</v>
      </c>
      <c r="M11" s="149">
        <v>10</v>
      </c>
      <c r="N11" s="25">
        <v>0.46</v>
      </c>
      <c r="O11" s="26" t="str">
        <f t="shared" si="9"/>
        <v>10</v>
      </c>
      <c r="P11" s="25">
        <v>1</v>
      </c>
      <c r="Q11" s="26" t="str">
        <f t="shared" si="14"/>
        <v>10</v>
      </c>
      <c r="R11" s="25">
        <v>0.97</v>
      </c>
      <c r="S11" s="26" t="str">
        <f t="shared" si="15"/>
        <v>10</v>
      </c>
      <c r="T11" s="25">
        <v>0.63</v>
      </c>
      <c r="U11" s="26" t="str">
        <f t="shared" si="16"/>
        <v>10</v>
      </c>
      <c r="V11" s="28">
        <v>3937</v>
      </c>
      <c r="W11" s="26" t="str">
        <f t="shared" si="10"/>
        <v>5</v>
      </c>
      <c r="X11" s="25">
        <v>0.06</v>
      </c>
      <c r="Y11" s="26" t="str">
        <f t="shared" si="17"/>
        <v>0</v>
      </c>
      <c r="Z11" s="25">
        <v>0.03</v>
      </c>
      <c r="AA11" s="26" t="str">
        <f t="shared" ref="AA11:AA42" si="20">IF(Z11&lt;=5%,"5",IF(Z11&lt;=5.25%,"3.75",IF(Z11&gt;5.25%,"0")))</f>
        <v>5</v>
      </c>
      <c r="AB11" s="124">
        <v>2</v>
      </c>
      <c r="AC11" s="26" t="str">
        <f t="shared" si="18"/>
        <v>5</v>
      </c>
      <c r="AD11" s="30"/>
      <c r="AE11" s="26">
        <v>1</v>
      </c>
      <c r="AF11" s="25" t="s">
        <v>234</v>
      </c>
      <c r="AG11" s="26">
        <v>0</v>
      </c>
      <c r="AH11" s="25" t="s">
        <v>234</v>
      </c>
      <c r="AI11" s="26">
        <v>10</v>
      </c>
      <c r="AJ11" s="31">
        <f t="shared" si="19"/>
        <v>106</v>
      </c>
      <c r="AK11" s="124">
        <v>2</v>
      </c>
      <c r="AL11" s="25"/>
      <c r="AM11" s="100" t="s">
        <v>226</v>
      </c>
    </row>
    <row r="12" spans="1:40" s="32" customFormat="1" ht="24">
      <c r="A12" s="23" t="s">
        <v>31</v>
      </c>
      <c r="B12" s="34" t="s">
        <v>33</v>
      </c>
      <c r="C12" s="24" t="s">
        <v>21</v>
      </c>
      <c r="D12" s="102">
        <v>1</v>
      </c>
      <c r="E12" s="26" t="str">
        <f t="shared" si="11"/>
        <v>10</v>
      </c>
      <c r="F12" s="25">
        <v>0.57099999999999995</v>
      </c>
      <c r="G12" s="26" t="str">
        <f t="shared" si="12"/>
        <v>0</v>
      </c>
      <c r="H12" s="97"/>
      <c r="I12" s="26" t="str">
        <f t="shared" si="1"/>
        <v>10</v>
      </c>
      <c r="J12" s="97"/>
      <c r="K12" s="26" t="str">
        <f t="shared" si="1"/>
        <v>10</v>
      </c>
      <c r="L12" s="25">
        <v>1</v>
      </c>
      <c r="M12" s="26" t="str">
        <f t="shared" si="13"/>
        <v>10</v>
      </c>
      <c r="N12" s="25">
        <v>0.5</v>
      </c>
      <c r="O12" s="26" t="str">
        <f t="shared" si="9"/>
        <v>10</v>
      </c>
      <c r="P12" s="25">
        <v>1</v>
      </c>
      <c r="Q12" s="26" t="str">
        <f t="shared" si="14"/>
        <v>10</v>
      </c>
      <c r="R12" s="25">
        <v>0.93</v>
      </c>
      <c r="S12" s="26" t="str">
        <f t="shared" si="15"/>
        <v>10</v>
      </c>
      <c r="T12" s="25">
        <v>0.64</v>
      </c>
      <c r="U12" s="26" t="str">
        <f t="shared" si="16"/>
        <v>10</v>
      </c>
      <c r="V12" s="28">
        <v>3558</v>
      </c>
      <c r="W12" s="26" t="str">
        <f t="shared" si="10"/>
        <v>5</v>
      </c>
      <c r="X12" s="25">
        <v>0.02</v>
      </c>
      <c r="Y12" s="26" t="str">
        <f t="shared" si="17"/>
        <v>5</v>
      </c>
      <c r="Z12" s="25">
        <v>0</v>
      </c>
      <c r="AA12" s="26" t="str">
        <f t="shared" si="20"/>
        <v>5</v>
      </c>
      <c r="AB12" s="124">
        <v>2</v>
      </c>
      <c r="AC12" s="26" t="str">
        <f t="shared" si="18"/>
        <v>5</v>
      </c>
      <c r="AD12" s="30"/>
      <c r="AE12" s="26">
        <v>2</v>
      </c>
      <c r="AF12" s="25" t="s">
        <v>234</v>
      </c>
      <c r="AG12" s="26">
        <v>0</v>
      </c>
      <c r="AH12" s="25" t="s">
        <v>234</v>
      </c>
      <c r="AI12" s="26">
        <v>0</v>
      </c>
      <c r="AJ12" s="31">
        <f t="shared" si="19"/>
        <v>102</v>
      </c>
      <c r="AK12" s="124"/>
      <c r="AL12" s="25"/>
    </row>
    <row r="13" spans="1:40" s="32" customFormat="1" ht="24">
      <c r="A13" s="23" t="s">
        <v>34</v>
      </c>
      <c r="B13" s="23" t="s">
        <v>35</v>
      </c>
      <c r="C13" s="24" t="s">
        <v>21</v>
      </c>
      <c r="D13" s="102">
        <v>1</v>
      </c>
      <c r="E13" s="26" t="str">
        <f t="shared" si="11"/>
        <v>10</v>
      </c>
      <c r="F13" s="25">
        <v>1</v>
      </c>
      <c r="G13" s="26" t="str">
        <f t="shared" si="12"/>
        <v>10</v>
      </c>
      <c r="H13" s="97"/>
      <c r="I13" s="26" t="str">
        <f t="shared" si="1"/>
        <v>10</v>
      </c>
      <c r="J13" s="97"/>
      <c r="K13" s="26" t="str">
        <f t="shared" si="1"/>
        <v>10</v>
      </c>
      <c r="L13" s="25">
        <v>1</v>
      </c>
      <c r="M13" s="26" t="str">
        <f t="shared" si="13"/>
        <v>10</v>
      </c>
      <c r="N13" s="25">
        <v>0.43</v>
      </c>
      <c r="O13" s="26" t="str">
        <f t="shared" si="9"/>
        <v>10</v>
      </c>
      <c r="P13" s="25">
        <v>0.82</v>
      </c>
      <c r="Q13" s="26" t="str">
        <f t="shared" si="14"/>
        <v>0</v>
      </c>
      <c r="R13" s="25">
        <v>1</v>
      </c>
      <c r="S13" s="26" t="str">
        <f t="shared" si="15"/>
        <v>10</v>
      </c>
      <c r="T13" s="25">
        <v>0.14000000000000001</v>
      </c>
      <c r="U13" s="26" t="str">
        <f t="shared" si="16"/>
        <v>0</v>
      </c>
      <c r="V13" s="28">
        <v>5325</v>
      </c>
      <c r="W13" s="26" t="str">
        <f t="shared" si="10"/>
        <v>5</v>
      </c>
      <c r="X13" s="25">
        <v>0.22</v>
      </c>
      <c r="Y13" s="26" t="str">
        <f t="shared" si="17"/>
        <v>0</v>
      </c>
      <c r="Z13" s="25">
        <v>0.08</v>
      </c>
      <c r="AA13" s="26" t="str">
        <f t="shared" si="20"/>
        <v>0</v>
      </c>
      <c r="AB13" s="124">
        <v>2</v>
      </c>
      <c r="AC13" s="26" t="str">
        <f t="shared" si="18"/>
        <v>5</v>
      </c>
      <c r="AD13" s="30"/>
      <c r="AE13" s="26">
        <v>5</v>
      </c>
      <c r="AF13" s="25" t="s">
        <v>234</v>
      </c>
      <c r="AG13" s="26">
        <v>0</v>
      </c>
      <c r="AH13" s="25" t="s">
        <v>234</v>
      </c>
      <c r="AI13" s="26">
        <v>0</v>
      </c>
      <c r="AJ13" s="31">
        <f t="shared" si="19"/>
        <v>85</v>
      </c>
      <c r="AK13" s="124"/>
      <c r="AL13" s="25"/>
    </row>
    <row r="14" spans="1:40" s="32" customFormat="1" ht="24">
      <c r="A14" s="23" t="s">
        <v>36</v>
      </c>
      <c r="B14" s="23" t="s">
        <v>37</v>
      </c>
      <c r="C14" s="24" t="s">
        <v>21</v>
      </c>
      <c r="D14" s="102">
        <v>1</v>
      </c>
      <c r="E14" s="26" t="str">
        <f t="shared" si="11"/>
        <v>10</v>
      </c>
      <c r="F14" s="102" t="s">
        <v>215</v>
      </c>
      <c r="G14" s="26" t="str">
        <f t="shared" si="12"/>
        <v>10</v>
      </c>
      <c r="H14" s="97"/>
      <c r="I14" s="26" t="str">
        <f t="shared" si="1"/>
        <v>10</v>
      </c>
      <c r="J14" s="97"/>
      <c r="K14" s="26" t="str">
        <f t="shared" si="1"/>
        <v>10</v>
      </c>
      <c r="L14" s="102" t="s">
        <v>215</v>
      </c>
      <c r="M14" s="26" t="str">
        <f t="shared" si="13"/>
        <v>10</v>
      </c>
      <c r="N14" s="25">
        <v>0.25</v>
      </c>
      <c r="O14" s="26" t="str">
        <f t="shared" si="9"/>
        <v>0</v>
      </c>
      <c r="P14" s="25">
        <v>1</v>
      </c>
      <c r="Q14" s="26" t="str">
        <f t="shared" si="14"/>
        <v>10</v>
      </c>
      <c r="R14" s="25">
        <v>0.5</v>
      </c>
      <c r="S14" s="26" t="str">
        <f t="shared" si="15"/>
        <v>0</v>
      </c>
      <c r="T14" s="25">
        <v>0</v>
      </c>
      <c r="U14" s="26" t="str">
        <f t="shared" si="16"/>
        <v>0</v>
      </c>
      <c r="V14" s="28">
        <v>4373</v>
      </c>
      <c r="W14" s="26" t="str">
        <f t="shared" si="10"/>
        <v>5</v>
      </c>
      <c r="X14" s="25">
        <v>0.64</v>
      </c>
      <c r="Y14" s="26" t="str">
        <f t="shared" si="17"/>
        <v>0</v>
      </c>
      <c r="Z14" s="25">
        <v>0.5</v>
      </c>
      <c r="AA14" s="26" t="str">
        <f t="shared" si="20"/>
        <v>0</v>
      </c>
      <c r="AB14" s="124">
        <v>2</v>
      </c>
      <c r="AC14" s="26" t="str">
        <f t="shared" si="18"/>
        <v>5</v>
      </c>
      <c r="AD14" s="30"/>
      <c r="AE14" s="26">
        <v>5</v>
      </c>
      <c r="AF14" s="25" t="s">
        <v>233</v>
      </c>
      <c r="AG14" s="26">
        <v>10</v>
      </c>
      <c r="AH14" s="25" t="s">
        <v>233</v>
      </c>
      <c r="AI14" s="26">
        <v>10</v>
      </c>
      <c r="AJ14" s="31">
        <f t="shared" si="19"/>
        <v>95</v>
      </c>
      <c r="AK14" s="124"/>
      <c r="AL14" s="25"/>
      <c r="AM14" s="100" t="s">
        <v>220</v>
      </c>
      <c r="AN14" s="32" t="s">
        <v>249</v>
      </c>
    </row>
    <row r="15" spans="1:40" s="32" customFormat="1" ht="13">
      <c r="A15" s="23" t="s">
        <v>36</v>
      </c>
      <c r="B15" s="23" t="s">
        <v>38</v>
      </c>
      <c r="C15" s="24" t="s">
        <v>21</v>
      </c>
      <c r="D15" s="102">
        <v>0.96399999999999997</v>
      </c>
      <c r="E15" s="26" t="str">
        <f t="shared" si="11"/>
        <v>10</v>
      </c>
      <c r="F15" s="102">
        <v>0.91700000000000004</v>
      </c>
      <c r="G15" s="26" t="str">
        <f t="shared" si="12"/>
        <v>10</v>
      </c>
      <c r="H15" s="97"/>
      <c r="I15" s="26" t="str">
        <f t="shared" si="1"/>
        <v>10</v>
      </c>
      <c r="J15" s="97"/>
      <c r="K15" s="26" t="str">
        <f t="shared" si="1"/>
        <v>10</v>
      </c>
      <c r="L15" s="25">
        <v>1</v>
      </c>
      <c r="M15" s="26" t="str">
        <f t="shared" si="13"/>
        <v>10</v>
      </c>
      <c r="N15" s="25">
        <v>0.23</v>
      </c>
      <c r="O15" s="26" t="str">
        <f t="shared" si="9"/>
        <v>0</v>
      </c>
      <c r="P15" s="25">
        <v>0.71</v>
      </c>
      <c r="Q15" s="26" t="str">
        <f t="shared" si="14"/>
        <v>0</v>
      </c>
      <c r="R15" s="25">
        <v>0.23</v>
      </c>
      <c r="S15" s="26" t="str">
        <f t="shared" si="15"/>
        <v>0</v>
      </c>
      <c r="T15" s="25">
        <v>0.08</v>
      </c>
      <c r="U15" s="26" t="str">
        <f t="shared" si="16"/>
        <v>0</v>
      </c>
      <c r="V15" s="28">
        <v>3362</v>
      </c>
      <c r="W15" s="26" t="str">
        <f t="shared" si="10"/>
        <v>5</v>
      </c>
      <c r="X15" s="25">
        <v>0</v>
      </c>
      <c r="Y15" s="26" t="str">
        <f t="shared" si="17"/>
        <v>5</v>
      </c>
      <c r="Z15" s="25">
        <v>0</v>
      </c>
      <c r="AA15" s="26" t="str">
        <f t="shared" si="20"/>
        <v>5</v>
      </c>
      <c r="AB15" s="124">
        <v>2</v>
      </c>
      <c r="AC15" s="26" t="str">
        <f t="shared" si="18"/>
        <v>5</v>
      </c>
      <c r="AD15" s="30"/>
      <c r="AE15" s="26">
        <v>1</v>
      </c>
      <c r="AF15" s="25" t="s">
        <v>233</v>
      </c>
      <c r="AG15" s="26">
        <v>10</v>
      </c>
      <c r="AH15" s="25" t="s">
        <v>233</v>
      </c>
      <c r="AI15" s="26">
        <v>10</v>
      </c>
      <c r="AJ15" s="31">
        <f t="shared" si="19"/>
        <v>91</v>
      </c>
      <c r="AK15" s="124"/>
      <c r="AL15" s="25"/>
      <c r="AM15" s="100" t="s">
        <v>226</v>
      </c>
      <c r="AN15" s="32" t="s">
        <v>249</v>
      </c>
    </row>
    <row r="16" spans="1:40" s="32" customFormat="1" ht="13">
      <c r="A16" s="23" t="s">
        <v>36</v>
      </c>
      <c r="B16" s="23" t="s">
        <v>39</v>
      </c>
      <c r="C16" s="24" t="s">
        <v>21</v>
      </c>
      <c r="D16" s="102">
        <v>1</v>
      </c>
      <c r="E16" s="26" t="str">
        <f t="shared" si="11"/>
        <v>10</v>
      </c>
      <c r="F16" s="25">
        <v>1</v>
      </c>
      <c r="G16" s="26" t="str">
        <f t="shared" si="12"/>
        <v>10</v>
      </c>
      <c r="H16" s="97"/>
      <c r="I16" s="26" t="str">
        <f t="shared" si="1"/>
        <v>10</v>
      </c>
      <c r="J16" s="97"/>
      <c r="K16" s="26" t="str">
        <f t="shared" si="1"/>
        <v>10</v>
      </c>
      <c r="L16" s="25">
        <v>1</v>
      </c>
      <c r="M16" s="26" t="str">
        <f t="shared" si="13"/>
        <v>10</v>
      </c>
      <c r="N16" s="25">
        <v>0.17</v>
      </c>
      <c r="O16" s="26" t="str">
        <f t="shared" si="9"/>
        <v>0</v>
      </c>
      <c r="P16" s="25">
        <v>0.75</v>
      </c>
      <c r="Q16" s="26" t="str">
        <f t="shared" si="14"/>
        <v>0</v>
      </c>
      <c r="R16" s="25">
        <v>0.33</v>
      </c>
      <c r="S16" s="26" t="str">
        <f t="shared" si="15"/>
        <v>0</v>
      </c>
      <c r="T16" s="25">
        <v>0.17</v>
      </c>
      <c r="U16" s="26" t="str">
        <f t="shared" si="16"/>
        <v>0</v>
      </c>
      <c r="V16" s="28">
        <v>5751</v>
      </c>
      <c r="W16" s="26" t="str">
        <f t="shared" si="10"/>
        <v>5</v>
      </c>
      <c r="X16" s="25">
        <v>0</v>
      </c>
      <c r="Y16" s="26" t="str">
        <f t="shared" si="17"/>
        <v>5</v>
      </c>
      <c r="Z16" s="25">
        <v>0</v>
      </c>
      <c r="AA16" s="26" t="str">
        <f t="shared" si="20"/>
        <v>5</v>
      </c>
      <c r="AB16" s="124">
        <v>2</v>
      </c>
      <c r="AC16" s="26" t="str">
        <f t="shared" si="18"/>
        <v>5</v>
      </c>
      <c r="AD16" s="30"/>
      <c r="AE16" s="26">
        <v>5</v>
      </c>
      <c r="AF16" s="25" t="s">
        <v>233</v>
      </c>
      <c r="AG16" s="26">
        <v>10</v>
      </c>
      <c r="AH16" s="25" t="s">
        <v>233</v>
      </c>
      <c r="AI16" s="26">
        <v>10</v>
      </c>
      <c r="AJ16" s="31">
        <f t="shared" si="19"/>
        <v>95</v>
      </c>
      <c r="AK16" s="124"/>
      <c r="AL16" s="25"/>
    </row>
    <row r="17" spans="1:39" s="32" customFormat="1" ht="13">
      <c r="A17" s="23" t="s">
        <v>40</v>
      </c>
      <c r="B17" s="23" t="s">
        <v>41</v>
      </c>
      <c r="C17" s="24" t="s">
        <v>21</v>
      </c>
      <c r="D17" s="102">
        <v>0.95199999999999996</v>
      </c>
      <c r="E17" s="26" t="str">
        <f t="shared" si="11"/>
        <v>10</v>
      </c>
      <c r="F17" s="25">
        <v>0.5</v>
      </c>
      <c r="G17" s="26" t="str">
        <f t="shared" si="12"/>
        <v>0</v>
      </c>
      <c r="H17" s="97"/>
      <c r="I17" s="26" t="str">
        <f t="shared" si="1"/>
        <v>10</v>
      </c>
      <c r="J17" s="97"/>
      <c r="K17" s="26" t="str">
        <f t="shared" si="1"/>
        <v>10</v>
      </c>
      <c r="L17" s="25">
        <v>1</v>
      </c>
      <c r="M17" s="26" t="str">
        <f t="shared" si="13"/>
        <v>10</v>
      </c>
      <c r="N17" s="25">
        <v>0.61</v>
      </c>
      <c r="O17" s="26" t="str">
        <f t="shared" si="9"/>
        <v>10</v>
      </c>
      <c r="P17" s="25">
        <v>0.96</v>
      </c>
      <c r="Q17" s="26" t="str">
        <f t="shared" si="14"/>
        <v>10</v>
      </c>
      <c r="R17" s="25">
        <v>0.95</v>
      </c>
      <c r="S17" s="26" t="str">
        <f t="shared" si="15"/>
        <v>10</v>
      </c>
      <c r="T17" s="25">
        <v>0.32</v>
      </c>
      <c r="U17" s="26" t="str">
        <f t="shared" si="16"/>
        <v>0</v>
      </c>
      <c r="V17" s="28">
        <v>7954</v>
      </c>
      <c r="W17" s="26" t="str">
        <f t="shared" si="10"/>
        <v>5</v>
      </c>
      <c r="X17" s="25">
        <v>0</v>
      </c>
      <c r="Y17" s="26" t="str">
        <f t="shared" si="17"/>
        <v>5</v>
      </c>
      <c r="Z17" s="25">
        <v>0</v>
      </c>
      <c r="AA17" s="26" t="str">
        <f t="shared" si="20"/>
        <v>5</v>
      </c>
      <c r="AB17" s="124">
        <v>2</v>
      </c>
      <c r="AC17" s="26" t="str">
        <f t="shared" si="18"/>
        <v>5</v>
      </c>
      <c r="AD17" s="30"/>
      <c r="AE17" s="26">
        <v>5</v>
      </c>
      <c r="AF17" s="25" t="s">
        <v>233</v>
      </c>
      <c r="AG17" s="26">
        <v>5</v>
      </c>
      <c r="AH17" s="25" t="s">
        <v>233</v>
      </c>
      <c r="AI17" s="26">
        <v>5</v>
      </c>
      <c r="AJ17" s="31">
        <f t="shared" si="19"/>
        <v>105</v>
      </c>
      <c r="AK17" s="124"/>
      <c r="AL17" s="25"/>
    </row>
    <row r="18" spans="1:39" s="32" customFormat="1" ht="24">
      <c r="A18" s="23" t="s">
        <v>42</v>
      </c>
      <c r="B18" s="23" t="s">
        <v>43</v>
      </c>
      <c r="C18" s="24" t="s">
        <v>21</v>
      </c>
      <c r="D18" s="102">
        <v>1</v>
      </c>
      <c r="E18" s="26" t="str">
        <f t="shared" si="11"/>
        <v>10</v>
      </c>
      <c r="F18" s="25" t="s">
        <v>231</v>
      </c>
      <c r="G18" s="26" t="str">
        <f t="shared" si="12"/>
        <v>10</v>
      </c>
      <c r="H18" s="97"/>
      <c r="I18" s="26" t="str">
        <f t="shared" si="1"/>
        <v>10</v>
      </c>
      <c r="J18" s="97"/>
      <c r="K18" s="26" t="str">
        <f t="shared" si="1"/>
        <v>10</v>
      </c>
      <c r="L18" s="25">
        <v>1</v>
      </c>
      <c r="M18" s="26" t="str">
        <f t="shared" si="13"/>
        <v>10</v>
      </c>
      <c r="N18" s="25">
        <v>0.89</v>
      </c>
      <c r="O18" s="26" t="str">
        <f t="shared" si="9"/>
        <v>10</v>
      </c>
      <c r="P18" s="25">
        <v>0.91</v>
      </c>
      <c r="Q18" s="26" t="str">
        <f t="shared" si="14"/>
        <v>10</v>
      </c>
      <c r="R18" s="25">
        <v>1</v>
      </c>
      <c r="S18" s="26" t="str">
        <f t="shared" si="15"/>
        <v>10</v>
      </c>
      <c r="T18" s="25">
        <v>0.22</v>
      </c>
      <c r="U18" s="26" t="str">
        <f t="shared" si="16"/>
        <v>0</v>
      </c>
      <c r="V18" s="28">
        <v>33803</v>
      </c>
      <c r="W18" s="26" t="str">
        <f t="shared" si="10"/>
        <v>0</v>
      </c>
      <c r="X18" s="25">
        <v>0</v>
      </c>
      <c r="Y18" s="26" t="str">
        <f t="shared" si="17"/>
        <v>5</v>
      </c>
      <c r="Z18" s="25">
        <v>0</v>
      </c>
      <c r="AA18" s="26" t="str">
        <f t="shared" si="20"/>
        <v>5</v>
      </c>
      <c r="AB18" s="124">
        <v>2</v>
      </c>
      <c r="AC18" s="26" t="str">
        <f t="shared" si="18"/>
        <v>5</v>
      </c>
      <c r="AD18" s="30"/>
      <c r="AE18" s="26">
        <v>5</v>
      </c>
      <c r="AF18" s="25" t="s">
        <v>234</v>
      </c>
      <c r="AG18" s="26">
        <v>0</v>
      </c>
      <c r="AH18" s="25" t="s">
        <v>234</v>
      </c>
      <c r="AI18" s="26">
        <v>0</v>
      </c>
      <c r="AJ18" s="31">
        <f t="shared" si="19"/>
        <v>100</v>
      </c>
      <c r="AK18" s="124"/>
      <c r="AL18" s="25"/>
    </row>
    <row r="19" spans="1:39" s="32" customFormat="1" ht="24">
      <c r="A19" s="23" t="s">
        <v>44</v>
      </c>
      <c r="B19" s="23" t="s">
        <v>45</v>
      </c>
      <c r="C19" s="24" t="s">
        <v>21</v>
      </c>
      <c r="D19" s="102">
        <v>0.97599999999999998</v>
      </c>
      <c r="E19" s="26" t="str">
        <f t="shared" si="11"/>
        <v>10</v>
      </c>
      <c r="F19" s="25">
        <v>0.53300000000000003</v>
      </c>
      <c r="G19" s="26" t="str">
        <f t="shared" si="12"/>
        <v>0</v>
      </c>
      <c r="H19" s="97"/>
      <c r="I19" s="26" t="str">
        <f t="shared" si="1"/>
        <v>10</v>
      </c>
      <c r="J19" s="97"/>
      <c r="K19" s="26" t="str">
        <f t="shared" si="1"/>
        <v>10</v>
      </c>
      <c r="L19" s="25">
        <v>1</v>
      </c>
      <c r="M19" s="26" t="str">
        <f t="shared" si="13"/>
        <v>10</v>
      </c>
      <c r="N19" s="25">
        <v>0.63</v>
      </c>
      <c r="O19" s="26" t="str">
        <f t="shared" si="9"/>
        <v>10</v>
      </c>
      <c r="P19" s="25">
        <v>0.97</v>
      </c>
      <c r="Q19" s="26" t="str">
        <f t="shared" si="14"/>
        <v>10</v>
      </c>
      <c r="R19" s="25">
        <v>0.83</v>
      </c>
      <c r="S19" s="26" t="str">
        <f t="shared" si="15"/>
        <v>7.5</v>
      </c>
      <c r="T19" s="25">
        <v>0.47</v>
      </c>
      <c r="U19" s="26" t="str">
        <f t="shared" si="16"/>
        <v>10</v>
      </c>
      <c r="V19" s="28" t="s">
        <v>231</v>
      </c>
      <c r="W19" s="26" t="str">
        <f t="shared" si="10"/>
        <v>0</v>
      </c>
      <c r="X19" s="25">
        <v>0</v>
      </c>
      <c r="Y19" s="26" t="str">
        <f t="shared" si="17"/>
        <v>5</v>
      </c>
      <c r="Z19" s="25">
        <v>0.03</v>
      </c>
      <c r="AA19" s="26" t="str">
        <f t="shared" si="20"/>
        <v>5</v>
      </c>
      <c r="AB19" s="124">
        <v>2</v>
      </c>
      <c r="AC19" s="26" t="str">
        <f t="shared" si="18"/>
        <v>5</v>
      </c>
      <c r="AD19" s="30"/>
      <c r="AE19" s="26">
        <v>5</v>
      </c>
      <c r="AF19" s="25" t="s">
        <v>234</v>
      </c>
      <c r="AG19" s="26">
        <v>0</v>
      </c>
      <c r="AH19" s="25" t="s">
        <v>234</v>
      </c>
      <c r="AI19" s="26">
        <v>0</v>
      </c>
      <c r="AJ19" s="31">
        <f t="shared" si="19"/>
        <v>97.5</v>
      </c>
      <c r="AK19" s="124"/>
      <c r="AL19" s="25"/>
    </row>
    <row r="20" spans="1:39" s="32" customFormat="1" ht="24">
      <c r="A20" s="23" t="s">
        <v>44</v>
      </c>
      <c r="B20" s="23" t="s">
        <v>46</v>
      </c>
      <c r="C20" s="24" t="s">
        <v>21</v>
      </c>
      <c r="D20" s="102">
        <v>0.9</v>
      </c>
      <c r="E20" s="26" t="str">
        <f t="shared" si="11"/>
        <v>10</v>
      </c>
      <c r="F20" s="25">
        <v>0.66700000000000004</v>
      </c>
      <c r="G20" s="26" t="str">
        <f t="shared" si="12"/>
        <v>0</v>
      </c>
      <c r="H20" s="97"/>
      <c r="I20" s="26" t="str">
        <f t="shared" si="1"/>
        <v>10</v>
      </c>
      <c r="J20" s="97"/>
      <c r="K20" s="26" t="str">
        <f t="shared" si="1"/>
        <v>10</v>
      </c>
      <c r="L20" s="25">
        <v>1</v>
      </c>
      <c r="M20" s="26" t="str">
        <f t="shared" si="13"/>
        <v>10</v>
      </c>
      <c r="N20" s="25">
        <v>0.7</v>
      </c>
      <c r="O20" s="26" t="str">
        <f t="shared" si="9"/>
        <v>10</v>
      </c>
      <c r="P20" s="25">
        <v>0.88</v>
      </c>
      <c r="Q20" s="26" t="str">
        <f t="shared" si="14"/>
        <v>7.5</v>
      </c>
      <c r="R20" s="25">
        <v>0.9</v>
      </c>
      <c r="S20" s="26" t="str">
        <f t="shared" si="15"/>
        <v>10</v>
      </c>
      <c r="T20" s="25">
        <v>0.5</v>
      </c>
      <c r="U20" s="26" t="str">
        <f t="shared" si="16"/>
        <v>10</v>
      </c>
      <c r="V20" s="28" t="s">
        <v>231</v>
      </c>
      <c r="W20" s="26" t="str">
        <f t="shared" si="10"/>
        <v>0</v>
      </c>
      <c r="X20" s="25">
        <v>0</v>
      </c>
      <c r="Y20" s="26" t="str">
        <f t="shared" si="17"/>
        <v>5</v>
      </c>
      <c r="Z20" s="25">
        <v>0</v>
      </c>
      <c r="AA20" s="26" t="str">
        <f t="shared" si="20"/>
        <v>5</v>
      </c>
      <c r="AB20" s="124">
        <v>2</v>
      </c>
      <c r="AC20" s="26" t="str">
        <f t="shared" si="18"/>
        <v>5</v>
      </c>
      <c r="AD20" s="30"/>
      <c r="AE20" s="26">
        <v>5</v>
      </c>
      <c r="AF20" s="25" t="s">
        <v>234</v>
      </c>
      <c r="AG20" s="26">
        <v>0</v>
      </c>
      <c r="AH20" s="25" t="s">
        <v>234</v>
      </c>
      <c r="AI20" s="26">
        <v>0</v>
      </c>
      <c r="AJ20" s="31">
        <f t="shared" si="19"/>
        <v>97.5</v>
      </c>
      <c r="AK20" s="124"/>
      <c r="AL20" s="25"/>
    </row>
    <row r="21" spans="1:39" s="145" customFormat="1" ht="24" hidden="1">
      <c r="A21" s="130" t="s">
        <v>44</v>
      </c>
      <c r="B21" s="130" t="s">
        <v>47</v>
      </c>
      <c r="C21" s="131" t="s">
        <v>21</v>
      </c>
      <c r="D21" s="140">
        <v>1</v>
      </c>
      <c r="E21" s="26" t="str">
        <f t="shared" si="11"/>
        <v>10</v>
      </c>
      <c r="F21" s="141">
        <v>1</v>
      </c>
      <c r="G21" s="26" t="str">
        <f t="shared" si="12"/>
        <v>10</v>
      </c>
      <c r="H21" s="97"/>
      <c r="I21" s="26" t="str">
        <f t="shared" si="1"/>
        <v>10</v>
      </c>
      <c r="J21" s="97"/>
      <c r="K21" s="26" t="str">
        <f t="shared" si="1"/>
        <v>10</v>
      </c>
      <c r="L21" s="141">
        <v>0.8</v>
      </c>
      <c r="M21" s="26" t="str">
        <f t="shared" si="13"/>
        <v>0</v>
      </c>
      <c r="N21" s="141">
        <v>0.22</v>
      </c>
      <c r="O21" s="26" t="str">
        <f t="shared" si="9"/>
        <v>0</v>
      </c>
      <c r="P21" s="141"/>
      <c r="Q21" s="26" t="str">
        <f t="shared" si="14"/>
        <v>0</v>
      </c>
      <c r="R21" s="141">
        <v>0.11</v>
      </c>
      <c r="S21" s="26" t="str">
        <f t="shared" si="15"/>
        <v>0</v>
      </c>
      <c r="T21" s="141">
        <v>0.11</v>
      </c>
      <c r="U21" s="26" t="str">
        <f t="shared" si="16"/>
        <v>0</v>
      </c>
      <c r="V21" s="142">
        <v>1531</v>
      </c>
      <c r="W21" s="26" t="str">
        <f t="shared" si="10"/>
        <v>5</v>
      </c>
      <c r="X21" s="141">
        <v>0.41</v>
      </c>
      <c r="Y21" s="26" t="str">
        <f t="shared" si="17"/>
        <v>0</v>
      </c>
      <c r="Z21" s="141">
        <v>0.25</v>
      </c>
      <c r="AA21" s="26" t="str">
        <f t="shared" si="20"/>
        <v>0</v>
      </c>
      <c r="AB21" s="144">
        <v>2</v>
      </c>
      <c r="AC21" s="26" t="str">
        <f t="shared" si="18"/>
        <v>5</v>
      </c>
      <c r="AD21" s="143"/>
      <c r="AE21" s="26">
        <v>5</v>
      </c>
      <c r="AF21" s="25" t="s">
        <v>234</v>
      </c>
      <c r="AG21" s="26">
        <v>0</v>
      </c>
      <c r="AH21" s="141" t="s">
        <v>234</v>
      </c>
      <c r="AI21" s="26">
        <v>0</v>
      </c>
      <c r="AJ21" s="31">
        <f t="shared" si="19"/>
        <v>55</v>
      </c>
      <c r="AK21" s="144"/>
      <c r="AL21" s="141"/>
      <c r="AM21" s="133" t="s">
        <v>235</v>
      </c>
    </row>
    <row r="22" spans="1:39" s="32" customFormat="1" ht="24">
      <c r="A22" s="35" t="s">
        <v>48</v>
      </c>
      <c r="B22" s="35" t="s">
        <v>49</v>
      </c>
      <c r="C22" s="36" t="s">
        <v>21</v>
      </c>
      <c r="D22" s="102">
        <v>0.81799999999999995</v>
      </c>
      <c r="E22" s="26" t="str">
        <f t="shared" si="11"/>
        <v>0</v>
      </c>
      <c r="F22" s="25">
        <v>0.308</v>
      </c>
      <c r="G22" s="26" t="str">
        <f t="shared" si="12"/>
        <v>0</v>
      </c>
      <c r="H22" s="97"/>
      <c r="I22" s="26" t="str">
        <f t="shared" si="1"/>
        <v>10</v>
      </c>
      <c r="J22" s="97"/>
      <c r="K22" s="26" t="str">
        <f t="shared" si="1"/>
        <v>10</v>
      </c>
      <c r="L22" s="25">
        <v>1</v>
      </c>
      <c r="M22" s="26" t="str">
        <f t="shared" si="13"/>
        <v>10</v>
      </c>
      <c r="N22" s="25">
        <v>7.0000000000000007E-2</v>
      </c>
      <c r="O22" s="26" t="str">
        <f t="shared" si="9"/>
        <v>0</v>
      </c>
      <c r="P22" s="25">
        <v>0.97</v>
      </c>
      <c r="Q22" s="26" t="str">
        <f t="shared" si="14"/>
        <v>10</v>
      </c>
      <c r="R22" s="102">
        <v>0.9</v>
      </c>
      <c r="S22" s="26" t="str">
        <f t="shared" si="15"/>
        <v>10</v>
      </c>
      <c r="T22" s="25">
        <v>0.34</v>
      </c>
      <c r="U22" s="26" t="str">
        <f t="shared" si="16"/>
        <v>0</v>
      </c>
      <c r="V22" s="28">
        <v>4998</v>
      </c>
      <c r="W22" s="26" t="str">
        <f t="shared" si="10"/>
        <v>5</v>
      </c>
      <c r="X22" s="25">
        <v>0</v>
      </c>
      <c r="Y22" s="26" t="str">
        <f t="shared" si="17"/>
        <v>5</v>
      </c>
      <c r="Z22" s="25">
        <v>0</v>
      </c>
      <c r="AA22" s="26" t="str">
        <f t="shared" si="20"/>
        <v>5</v>
      </c>
      <c r="AB22" s="124">
        <v>2</v>
      </c>
      <c r="AC22" s="26" t="str">
        <f t="shared" si="18"/>
        <v>5</v>
      </c>
      <c r="AD22" s="30"/>
      <c r="AE22" s="26">
        <v>5</v>
      </c>
      <c r="AF22" s="25" t="s">
        <v>233</v>
      </c>
      <c r="AG22" s="26">
        <v>5</v>
      </c>
      <c r="AH22" s="25" t="s">
        <v>233</v>
      </c>
      <c r="AI22" s="26">
        <v>10</v>
      </c>
      <c r="AJ22" s="31">
        <f t="shared" si="19"/>
        <v>90</v>
      </c>
      <c r="AK22" s="124"/>
      <c r="AL22" s="25"/>
      <c r="AM22" s="112" t="s">
        <v>216</v>
      </c>
    </row>
    <row r="23" spans="1:39" s="32" customFormat="1" ht="13">
      <c r="A23" s="108" t="s">
        <v>50</v>
      </c>
      <c r="B23" s="108" t="s">
        <v>51</v>
      </c>
      <c r="C23" s="24" t="s">
        <v>21</v>
      </c>
      <c r="D23" s="102">
        <v>0.89500000000000002</v>
      </c>
      <c r="E23" s="26" t="str">
        <f t="shared" si="11"/>
        <v>7.5</v>
      </c>
      <c r="F23" s="25">
        <v>0.5</v>
      </c>
      <c r="G23" s="26" t="str">
        <f t="shared" si="12"/>
        <v>0</v>
      </c>
      <c r="H23" s="97"/>
      <c r="I23" s="26" t="str">
        <f t="shared" si="1"/>
        <v>10</v>
      </c>
      <c r="J23" s="97"/>
      <c r="K23" s="26" t="str">
        <f t="shared" si="1"/>
        <v>10</v>
      </c>
      <c r="L23" s="25">
        <v>1</v>
      </c>
      <c r="M23" s="26" t="str">
        <f t="shared" si="13"/>
        <v>10</v>
      </c>
      <c r="N23" s="25">
        <v>0.47</v>
      </c>
      <c r="O23" s="26" t="str">
        <f t="shared" si="9"/>
        <v>10</v>
      </c>
      <c r="P23" s="25">
        <v>1</v>
      </c>
      <c r="Q23" s="26" t="str">
        <f t="shared" si="14"/>
        <v>10</v>
      </c>
      <c r="R23" s="25">
        <v>0.82</v>
      </c>
      <c r="S23" s="26" t="str">
        <f t="shared" si="15"/>
        <v>7.5</v>
      </c>
      <c r="T23" s="25">
        <v>0.26</v>
      </c>
      <c r="U23" s="26" t="str">
        <f t="shared" si="16"/>
        <v>0</v>
      </c>
      <c r="V23" s="28">
        <v>5172</v>
      </c>
      <c r="W23" s="26" t="str">
        <f t="shared" si="10"/>
        <v>5</v>
      </c>
      <c r="X23" s="25">
        <v>0</v>
      </c>
      <c r="Y23" s="26" t="str">
        <f t="shared" si="17"/>
        <v>5</v>
      </c>
      <c r="Z23" s="25">
        <v>0.23</v>
      </c>
      <c r="AA23" s="26" t="str">
        <f t="shared" si="20"/>
        <v>0</v>
      </c>
      <c r="AB23" s="124">
        <v>2</v>
      </c>
      <c r="AC23" s="26" t="str">
        <f t="shared" si="18"/>
        <v>5</v>
      </c>
      <c r="AD23" s="30"/>
      <c r="AE23" s="26">
        <v>1</v>
      </c>
      <c r="AF23" s="25" t="s">
        <v>234</v>
      </c>
      <c r="AG23" s="26">
        <v>0</v>
      </c>
      <c r="AH23" s="25" t="s">
        <v>234</v>
      </c>
      <c r="AI23" s="26">
        <v>0</v>
      </c>
      <c r="AJ23" s="31">
        <f t="shared" si="19"/>
        <v>81</v>
      </c>
      <c r="AK23" s="124"/>
      <c r="AL23" s="25"/>
      <c r="AM23" s="100" t="s">
        <v>223</v>
      </c>
    </row>
    <row r="24" spans="1:39" s="32" customFormat="1" ht="13">
      <c r="A24" s="108" t="s">
        <v>50</v>
      </c>
      <c r="B24" s="108" t="s">
        <v>52</v>
      </c>
      <c r="C24" s="24" t="s">
        <v>21</v>
      </c>
      <c r="D24" s="102">
        <v>0.96299999999999997</v>
      </c>
      <c r="E24" s="26" t="str">
        <f t="shared" si="11"/>
        <v>10</v>
      </c>
      <c r="F24" s="25">
        <v>0.77100000000000002</v>
      </c>
      <c r="G24" s="26" t="str">
        <f t="shared" si="12"/>
        <v>7.5</v>
      </c>
      <c r="H24" s="97"/>
      <c r="I24" s="26" t="str">
        <f t="shared" si="1"/>
        <v>10</v>
      </c>
      <c r="J24" s="97"/>
      <c r="K24" s="26" t="str">
        <f t="shared" si="1"/>
        <v>10</v>
      </c>
      <c r="L24" s="25">
        <v>1</v>
      </c>
      <c r="M24" s="26" t="str">
        <f t="shared" si="13"/>
        <v>10</v>
      </c>
      <c r="N24" s="25">
        <v>0.28999999999999998</v>
      </c>
      <c r="O24" s="26" t="str">
        <f t="shared" si="9"/>
        <v>7.5</v>
      </c>
      <c r="P24" s="25">
        <v>1.03</v>
      </c>
      <c r="Q24" s="26" t="str">
        <f t="shared" si="14"/>
        <v>10</v>
      </c>
      <c r="R24" s="25">
        <v>0.73</v>
      </c>
      <c r="S24" s="26" t="str">
        <f t="shared" si="15"/>
        <v>0</v>
      </c>
      <c r="T24" s="25">
        <v>0.37</v>
      </c>
      <c r="U24" s="26" t="str">
        <f t="shared" si="16"/>
        <v>0</v>
      </c>
      <c r="V24" s="28">
        <v>2932</v>
      </c>
      <c r="W24" s="26" t="str">
        <f t="shared" si="10"/>
        <v>5</v>
      </c>
      <c r="X24" s="25">
        <v>0</v>
      </c>
      <c r="Y24" s="26" t="str">
        <f t="shared" si="17"/>
        <v>5</v>
      </c>
      <c r="Z24" s="25">
        <v>0</v>
      </c>
      <c r="AA24" s="26" t="str">
        <f t="shared" si="20"/>
        <v>5</v>
      </c>
      <c r="AB24" s="124">
        <v>2</v>
      </c>
      <c r="AC24" s="26" t="str">
        <f t="shared" si="18"/>
        <v>5</v>
      </c>
      <c r="AD24" s="30"/>
      <c r="AE24" s="26">
        <v>2</v>
      </c>
      <c r="AF24" s="25" t="s">
        <v>234</v>
      </c>
      <c r="AG24" s="26">
        <v>0</v>
      </c>
      <c r="AH24" s="25" t="s">
        <v>234</v>
      </c>
      <c r="AI24" s="26">
        <v>0</v>
      </c>
      <c r="AJ24" s="31">
        <f t="shared" si="19"/>
        <v>87</v>
      </c>
      <c r="AK24" s="124"/>
      <c r="AL24" s="25"/>
      <c r="AM24" s="100" t="s">
        <v>223</v>
      </c>
    </row>
    <row r="25" spans="1:39" s="32" customFormat="1" ht="24">
      <c r="A25" s="35" t="s">
        <v>53</v>
      </c>
      <c r="B25" s="35" t="s">
        <v>54</v>
      </c>
      <c r="C25" s="36" t="s">
        <v>21</v>
      </c>
      <c r="D25" s="102">
        <v>1</v>
      </c>
      <c r="E25" s="26" t="str">
        <f t="shared" si="11"/>
        <v>10</v>
      </c>
      <c r="F25" s="102" t="s">
        <v>215</v>
      </c>
      <c r="G25" s="26" t="str">
        <f t="shared" si="12"/>
        <v>10</v>
      </c>
      <c r="H25" s="97"/>
      <c r="I25" s="26" t="str">
        <f t="shared" si="1"/>
        <v>10</v>
      </c>
      <c r="J25" s="97"/>
      <c r="K25" s="26" t="str">
        <f t="shared" si="1"/>
        <v>10</v>
      </c>
      <c r="L25" s="102" t="s">
        <v>215</v>
      </c>
      <c r="M25" s="26" t="str">
        <f t="shared" si="13"/>
        <v>10</v>
      </c>
      <c r="N25" s="25">
        <v>0.75</v>
      </c>
      <c r="O25" s="26" t="str">
        <f t="shared" si="9"/>
        <v>10</v>
      </c>
      <c r="P25" s="25">
        <v>0.94</v>
      </c>
      <c r="Q25" s="26" t="str">
        <f t="shared" si="14"/>
        <v>10</v>
      </c>
      <c r="R25" s="25">
        <v>0</v>
      </c>
      <c r="S25" s="26" t="str">
        <f t="shared" si="15"/>
        <v>0</v>
      </c>
      <c r="T25" s="25">
        <v>0.25</v>
      </c>
      <c r="U25" s="26" t="str">
        <f t="shared" si="16"/>
        <v>0</v>
      </c>
      <c r="V25" s="28">
        <v>6398</v>
      </c>
      <c r="W25" s="26" t="str">
        <f t="shared" si="10"/>
        <v>5</v>
      </c>
      <c r="X25" s="25">
        <v>0</v>
      </c>
      <c r="Y25" s="26" t="str">
        <f t="shared" si="17"/>
        <v>5</v>
      </c>
      <c r="Z25" s="25">
        <v>0</v>
      </c>
      <c r="AA25" s="26" t="str">
        <f t="shared" si="20"/>
        <v>5</v>
      </c>
      <c r="AB25" s="124">
        <v>2</v>
      </c>
      <c r="AC25" s="26" t="str">
        <f t="shared" si="18"/>
        <v>5</v>
      </c>
      <c r="AD25" s="30"/>
      <c r="AE25" s="26">
        <v>0</v>
      </c>
      <c r="AF25" s="25" t="s">
        <v>233</v>
      </c>
      <c r="AG25" s="26">
        <v>5</v>
      </c>
      <c r="AH25" s="25" t="s">
        <v>233</v>
      </c>
      <c r="AI25" s="26">
        <v>10</v>
      </c>
      <c r="AJ25" s="31">
        <f t="shared" si="19"/>
        <v>105</v>
      </c>
      <c r="AK25" s="124"/>
      <c r="AL25" s="25"/>
      <c r="AM25" s="100" t="s">
        <v>220</v>
      </c>
    </row>
    <row r="26" spans="1:39" s="32" customFormat="1" ht="24">
      <c r="A26" s="35" t="s">
        <v>55</v>
      </c>
      <c r="B26" s="35" t="s">
        <v>56</v>
      </c>
      <c r="C26" s="24" t="s">
        <v>21</v>
      </c>
      <c r="D26" s="102">
        <v>0.95</v>
      </c>
      <c r="E26" s="26" t="str">
        <f t="shared" si="11"/>
        <v>10</v>
      </c>
      <c r="F26" s="25">
        <v>0.6</v>
      </c>
      <c r="G26" s="26" t="str">
        <f t="shared" si="12"/>
        <v>0</v>
      </c>
      <c r="H26" s="97"/>
      <c r="I26" s="26" t="str">
        <f t="shared" si="1"/>
        <v>10</v>
      </c>
      <c r="J26" s="97"/>
      <c r="K26" s="26" t="str">
        <f t="shared" si="1"/>
        <v>10</v>
      </c>
      <c r="L26" s="25">
        <v>1</v>
      </c>
      <c r="M26" s="26" t="str">
        <f t="shared" si="13"/>
        <v>10</v>
      </c>
      <c r="N26" s="25">
        <v>0.15</v>
      </c>
      <c r="O26" s="26" t="str">
        <f t="shared" si="9"/>
        <v>0</v>
      </c>
      <c r="P26" s="25">
        <v>1.1000000000000001</v>
      </c>
      <c r="Q26" s="26" t="str">
        <f t="shared" si="14"/>
        <v>10</v>
      </c>
      <c r="R26" s="25">
        <v>0.95</v>
      </c>
      <c r="S26" s="26" t="str">
        <f t="shared" si="15"/>
        <v>10</v>
      </c>
      <c r="T26" s="25">
        <v>0.2</v>
      </c>
      <c r="U26" s="26" t="str">
        <f t="shared" si="16"/>
        <v>0</v>
      </c>
      <c r="V26" s="28">
        <v>4768</v>
      </c>
      <c r="W26" s="26" t="str">
        <f t="shared" si="10"/>
        <v>5</v>
      </c>
      <c r="X26" s="25">
        <v>0</v>
      </c>
      <c r="Y26" s="26" t="str">
        <f t="shared" si="17"/>
        <v>5</v>
      </c>
      <c r="Z26" s="25">
        <v>0</v>
      </c>
      <c r="AA26" s="26" t="str">
        <f t="shared" si="20"/>
        <v>5</v>
      </c>
      <c r="AB26" s="124">
        <v>2</v>
      </c>
      <c r="AC26" s="26" t="str">
        <f t="shared" si="18"/>
        <v>5</v>
      </c>
      <c r="AD26" s="30"/>
      <c r="AE26" s="26">
        <v>1</v>
      </c>
      <c r="AF26" s="25" t="s">
        <v>233</v>
      </c>
      <c r="AG26" s="26">
        <v>5</v>
      </c>
      <c r="AH26" s="25" t="s">
        <v>233</v>
      </c>
      <c r="AI26" s="26">
        <v>10</v>
      </c>
      <c r="AJ26" s="31">
        <f>E26+G26+I26+K26+M26+O26+Q26+S26+U26+W26+Y26+AA26+AC26+AE26+AG26+AI26</f>
        <v>96</v>
      </c>
      <c r="AK26" s="124"/>
      <c r="AL26" s="25"/>
    </row>
    <row r="27" spans="1:39" s="32" customFormat="1" ht="24">
      <c r="A27" s="35" t="s">
        <v>57</v>
      </c>
      <c r="B27" s="35" t="s">
        <v>58</v>
      </c>
      <c r="C27" s="24" t="s">
        <v>21</v>
      </c>
      <c r="D27" s="102">
        <v>0.92</v>
      </c>
      <c r="E27" s="26" t="str">
        <f t="shared" si="11"/>
        <v>10</v>
      </c>
      <c r="F27" s="102">
        <v>0.81</v>
      </c>
      <c r="G27" s="26" t="str">
        <f t="shared" si="12"/>
        <v>10</v>
      </c>
      <c r="H27" s="97"/>
      <c r="I27" s="26" t="str">
        <f t="shared" si="1"/>
        <v>10</v>
      </c>
      <c r="J27" s="97"/>
      <c r="K27" s="26" t="str">
        <f t="shared" si="1"/>
        <v>10</v>
      </c>
      <c r="L27" s="25">
        <v>1</v>
      </c>
      <c r="M27" s="26" t="str">
        <f t="shared" si="13"/>
        <v>10</v>
      </c>
      <c r="N27" s="25">
        <v>0.41</v>
      </c>
      <c r="O27" s="26" t="str">
        <f t="shared" si="9"/>
        <v>10</v>
      </c>
      <c r="P27" s="25">
        <v>0.8</v>
      </c>
      <c r="Q27" s="26" t="str">
        <f t="shared" si="14"/>
        <v>0</v>
      </c>
      <c r="R27" s="25">
        <v>0.9</v>
      </c>
      <c r="S27" s="26" t="str">
        <f t="shared" si="15"/>
        <v>10</v>
      </c>
      <c r="T27" s="25">
        <v>0.41</v>
      </c>
      <c r="U27" s="26" t="str">
        <f t="shared" si="16"/>
        <v>10</v>
      </c>
      <c r="V27" s="28">
        <v>5252</v>
      </c>
      <c r="W27" s="26" t="str">
        <f t="shared" si="10"/>
        <v>5</v>
      </c>
      <c r="X27" s="25">
        <v>0</v>
      </c>
      <c r="Y27" s="26" t="str">
        <f t="shared" si="17"/>
        <v>5</v>
      </c>
      <c r="Z27" s="25">
        <v>0</v>
      </c>
      <c r="AA27" s="26" t="str">
        <f t="shared" si="20"/>
        <v>5</v>
      </c>
      <c r="AB27" s="124">
        <v>2</v>
      </c>
      <c r="AC27" s="26" t="str">
        <f t="shared" si="18"/>
        <v>5</v>
      </c>
      <c r="AD27" s="30"/>
      <c r="AE27" s="26">
        <v>4</v>
      </c>
      <c r="AF27" s="25" t="s">
        <v>233</v>
      </c>
      <c r="AG27" s="26">
        <v>5</v>
      </c>
      <c r="AH27" s="25" t="s">
        <v>233</v>
      </c>
      <c r="AI27" s="26">
        <v>10</v>
      </c>
      <c r="AJ27" s="31">
        <f t="shared" si="19"/>
        <v>119</v>
      </c>
      <c r="AK27" s="124"/>
      <c r="AL27" s="25"/>
      <c r="AM27" s="100" t="s">
        <v>224</v>
      </c>
    </row>
    <row r="28" spans="1:39" s="32" customFormat="1" ht="24">
      <c r="A28" s="23" t="s">
        <v>59</v>
      </c>
      <c r="B28" s="23" t="s">
        <v>60</v>
      </c>
      <c r="C28" s="24" t="s">
        <v>21</v>
      </c>
      <c r="D28" s="102">
        <v>1</v>
      </c>
      <c r="E28" s="26" t="str">
        <f t="shared" si="11"/>
        <v>10</v>
      </c>
      <c r="F28" s="25">
        <v>1</v>
      </c>
      <c r="G28" s="26" t="str">
        <f t="shared" si="12"/>
        <v>10</v>
      </c>
      <c r="H28" s="97"/>
      <c r="I28" s="26" t="str">
        <f t="shared" si="1"/>
        <v>10</v>
      </c>
      <c r="J28" s="97"/>
      <c r="K28" s="26" t="str">
        <f t="shared" si="1"/>
        <v>10</v>
      </c>
      <c r="L28" s="25">
        <v>1</v>
      </c>
      <c r="M28" s="26">
        <v>10</v>
      </c>
      <c r="N28" s="25">
        <v>0.71</v>
      </c>
      <c r="O28" s="26" t="str">
        <f t="shared" si="9"/>
        <v>10</v>
      </c>
      <c r="P28" s="25">
        <v>0.95</v>
      </c>
      <c r="Q28" s="26">
        <v>10</v>
      </c>
      <c r="R28" s="25">
        <v>0.82</v>
      </c>
      <c r="S28" s="26" t="str">
        <f t="shared" si="15"/>
        <v>7.5</v>
      </c>
      <c r="T28" s="25">
        <v>0.24</v>
      </c>
      <c r="U28" s="26" t="str">
        <f t="shared" si="16"/>
        <v>0</v>
      </c>
      <c r="V28" s="28">
        <v>4100</v>
      </c>
      <c r="W28" s="26" t="str">
        <f t="shared" si="10"/>
        <v>5</v>
      </c>
      <c r="X28" s="25">
        <v>0.09</v>
      </c>
      <c r="Y28" s="26" t="str">
        <f t="shared" si="17"/>
        <v>0</v>
      </c>
      <c r="Z28" s="25">
        <v>0.12</v>
      </c>
      <c r="AA28" s="26" t="str">
        <f t="shared" si="20"/>
        <v>0</v>
      </c>
      <c r="AB28" s="124">
        <v>2</v>
      </c>
      <c r="AC28" s="26" t="str">
        <f t="shared" si="18"/>
        <v>5</v>
      </c>
      <c r="AD28" s="30"/>
      <c r="AE28" s="26">
        <v>5</v>
      </c>
      <c r="AF28" s="25" t="s">
        <v>233</v>
      </c>
      <c r="AG28" s="26">
        <v>10</v>
      </c>
      <c r="AH28" s="25" t="s">
        <v>233</v>
      </c>
      <c r="AI28" s="26">
        <v>10</v>
      </c>
      <c r="AJ28" s="31">
        <f t="shared" si="19"/>
        <v>112.5</v>
      </c>
      <c r="AK28" s="124"/>
      <c r="AL28" s="25"/>
    </row>
    <row r="29" spans="1:39" s="32" customFormat="1" ht="24">
      <c r="A29" s="23" t="s">
        <v>59</v>
      </c>
      <c r="B29" s="23" t="s">
        <v>61</v>
      </c>
      <c r="C29" s="24" t="s">
        <v>21</v>
      </c>
      <c r="D29" s="102">
        <v>1</v>
      </c>
      <c r="E29" s="26" t="str">
        <f t="shared" si="11"/>
        <v>10</v>
      </c>
      <c r="F29" s="25">
        <v>1</v>
      </c>
      <c r="G29" s="26" t="str">
        <f t="shared" si="12"/>
        <v>10</v>
      </c>
      <c r="H29" s="97"/>
      <c r="I29" s="26" t="str">
        <f t="shared" si="1"/>
        <v>10</v>
      </c>
      <c r="J29" s="97"/>
      <c r="K29" s="26" t="str">
        <f t="shared" si="1"/>
        <v>10</v>
      </c>
      <c r="L29" s="25">
        <v>1</v>
      </c>
      <c r="M29" s="26" t="str">
        <f t="shared" ref="M29:M42" si="21">IF(L29&gt;=85%,"10",IF(L29&gt;=80.75%,"7.5",IF(L29&lt;80.75%,"0")))</f>
        <v>10</v>
      </c>
      <c r="N29" s="25">
        <v>0.55000000000000004</v>
      </c>
      <c r="O29" s="26" t="str">
        <f t="shared" si="9"/>
        <v>10</v>
      </c>
      <c r="P29" s="25">
        <v>0.92</v>
      </c>
      <c r="Q29" s="26" t="str">
        <f t="shared" ref="Q29:Q42" si="22">IF(P29&gt;=90%,"10",IF(P29&gt;=85.5%,"7.5",IF(P29&lt;85.5%,"0")))</f>
        <v>10</v>
      </c>
      <c r="R29" s="25">
        <v>0.91</v>
      </c>
      <c r="S29" s="26" t="str">
        <f t="shared" si="15"/>
        <v>10</v>
      </c>
      <c r="T29" s="25">
        <v>0.27</v>
      </c>
      <c r="U29" s="26" t="str">
        <f t="shared" si="16"/>
        <v>0</v>
      </c>
      <c r="V29" s="28">
        <v>10484</v>
      </c>
      <c r="W29" s="26" t="str">
        <f t="shared" si="10"/>
        <v>2</v>
      </c>
      <c r="X29" s="25">
        <v>0</v>
      </c>
      <c r="Y29" s="26" t="str">
        <f t="shared" si="17"/>
        <v>5</v>
      </c>
      <c r="Z29" s="25">
        <v>0</v>
      </c>
      <c r="AA29" s="26" t="str">
        <f t="shared" si="20"/>
        <v>5</v>
      </c>
      <c r="AB29" s="124">
        <v>2</v>
      </c>
      <c r="AC29" s="26" t="str">
        <f t="shared" si="18"/>
        <v>5</v>
      </c>
      <c r="AD29" s="30"/>
      <c r="AE29" s="26">
        <v>2</v>
      </c>
      <c r="AF29" s="25" t="s">
        <v>233</v>
      </c>
      <c r="AG29" s="26">
        <v>10</v>
      </c>
      <c r="AH29" s="25" t="s">
        <v>233</v>
      </c>
      <c r="AI29" s="26">
        <v>10</v>
      </c>
      <c r="AJ29" s="31">
        <f t="shared" si="19"/>
        <v>119</v>
      </c>
      <c r="AK29" s="124"/>
      <c r="AL29" s="25"/>
    </row>
    <row r="30" spans="1:39" s="145" customFormat="1" ht="24" hidden="1">
      <c r="A30" s="130" t="s">
        <v>62</v>
      </c>
      <c r="B30" s="130" t="s">
        <v>63</v>
      </c>
      <c r="C30" s="131" t="s">
        <v>21</v>
      </c>
      <c r="D30" s="140">
        <v>0.84199999999999997</v>
      </c>
      <c r="E30" s="26" t="str">
        <f t="shared" si="11"/>
        <v>0</v>
      </c>
      <c r="F30" s="141">
        <v>0.111</v>
      </c>
      <c r="G30" s="26" t="str">
        <f t="shared" si="12"/>
        <v>0</v>
      </c>
      <c r="H30" s="97"/>
      <c r="I30" s="26" t="str">
        <f t="shared" si="1"/>
        <v>10</v>
      </c>
      <c r="J30" s="97"/>
      <c r="K30" s="26" t="str">
        <f t="shared" si="1"/>
        <v>10</v>
      </c>
      <c r="L30" s="141">
        <v>1</v>
      </c>
      <c r="M30" s="26" t="str">
        <f t="shared" si="21"/>
        <v>10</v>
      </c>
      <c r="N30" s="141">
        <v>0.65</v>
      </c>
      <c r="O30" s="26" t="str">
        <f t="shared" si="9"/>
        <v>10</v>
      </c>
      <c r="P30" s="141"/>
      <c r="Q30" s="26" t="str">
        <f t="shared" si="22"/>
        <v>0</v>
      </c>
      <c r="R30" s="141">
        <v>0.81</v>
      </c>
      <c r="S30" s="26" t="str">
        <f t="shared" si="15"/>
        <v>7.5</v>
      </c>
      <c r="T30" s="141">
        <v>0.35</v>
      </c>
      <c r="U30" s="26" t="str">
        <f t="shared" si="16"/>
        <v>0</v>
      </c>
      <c r="V30" s="142">
        <v>3803</v>
      </c>
      <c r="W30" s="26" t="str">
        <f t="shared" si="10"/>
        <v>5</v>
      </c>
      <c r="X30" s="141">
        <v>0.35</v>
      </c>
      <c r="Y30" s="26" t="str">
        <f t="shared" si="17"/>
        <v>0</v>
      </c>
      <c r="Z30" s="141">
        <v>0.16</v>
      </c>
      <c r="AA30" s="26" t="str">
        <f t="shared" si="20"/>
        <v>0</v>
      </c>
      <c r="AB30" s="144">
        <v>2</v>
      </c>
      <c r="AC30" s="26" t="str">
        <f t="shared" si="18"/>
        <v>5</v>
      </c>
      <c r="AD30" s="143"/>
      <c r="AE30" s="26">
        <v>5</v>
      </c>
      <c r="AF30" s="25" t="s">
        <v>233</v>
      </c>
      <c r="AG30" s="26">
        <v>7</v>
      </c>
      <c r="AH30" s="141" t="s">
        <v>234</v>
      </c>
      <c r="AI30" s="26">
        <v>0</v>
      </c>
      <c r="AJ30" s="31">
        <f t="shared" si="19"/>
        <v>69.5</v>
      </c>
      <c r="AK30" s="144"/>
      <c r="AL30" s="141"/>
      <c r="AM30" s="133" t="s">
        <v>235</v>
      </c>
    </row>
    <row r="31" spans="1:39" s="32" customFormat="1" ht="13">
      <c r="A31" s="23" t="s">
        <v>64</v>
      </c>
      <c r="B31" s="23" t="s">
        <v>65</v>
      </c>
      <c r="C31" s="24" t="s">
        <v>21</v>
      </c>
      <c r="D31" s="102">
        <v>1</v>
      </c>
      <c r="E31" s="26" t="str">
        <f t="shared" si="11"/>
        <v>10</v>
      </c>
      <c r="F31" s="25">
        <v>1</v>
      </c>
      <c r="G31" s="26" t="str">
        <f t="shared" si="12"/>
        <v>10</v>
      </c>
      <c r="H31" s="97"/>
      <c r="I31" s="26" t="str">
        <f t="shared" si="1"/>
        <v>10</v>
      </c>
      <c r="J31" s="97"/>
      <c r="K31" s="26" t="str">
        <f t="shared" si="1"/>
        <v>10</v>
      </c>
      <c r="L31" s="25">
        <v>1</v>
      </c>
      <c r="M31" s="26" t="str">
        <f t="shared" si="21"/>
        <v>10</v>
      </c>
      <c r="N31" s="25">
        <v>0.5</v>
      </c>
      <c r="O31" s="26" t="str">
        <f t="shared" si="9"/>
        <v>10</v>
      </c>
      <c r="P31" s="25">
        <v>1.03</v>
      </c>
      <c r="Q31" s="26" t="str">
        <f t="shared" si="22"/>
        <v>10</v>
      </c>
      <c r="R31" s="25">
        <v>0.4</v>
      </c>
      <c r="S31" s="26" t="str">
        <f t="shared" si="15"/>
        <v>0</v>
      </c>
      <c r="T31" s="25">
        <v>0.2</v>
      </c>
      <c r="U31" s="26" t="str">
        <f t="shared" si="16"/>
        <v>0</v>
      </c>
      <c r="V31" s="28">
        <v>1742</v>
      </c>
      <c r="W31" s="26" t="str">
        <f t="shared" si="10"/>
        <v>5</v>
      </c>
      <c r="X31" s="25">
        <v>0</v>
      </c>
      <c r="Y31" s="26" t="str">
        <f t="shared" si="17"/>
        <v>5</v>
      </c>
      <c r="Z31" s="25">
        <v>0</v>
      </c>
      <c r="AA31" s="26" t="str">
        <f t="shared" si="20"/>
        <v>5</v>
      </c>
      <c r="AB31" s="154">
        <v>2</v>
      </c>
      <c r="AC31" s="26" t="str">
        <f t="shared" si="18"/>
        <v>5</v>
      </c>
      <c r="AD31" s="30"/>
      <c r="AE31" s="26">
        <v>5</v>
      </c>
      <c r="AF31" s="25" t="s">
        <v>233</v>
      </c>
      <c r="AG31" s="26">
        <v>10</v>
      </c>
      <c r="AH31" s="25" t="s">
        <v>233</v>
      </c>
      <c r="AI31" s="26">
        <v>10</v>
      </c>
      <c r="AJ31" s="31">
        <f t="shared" si="19"/>
        <v>115</v>
      </c>
      <c r="AK31" s="124"/>
      <c r="AL31" s="25"/>
    </row>
    <row r="32" spans="1:39" s="32" customFormat="1" ht="24">
      <c r="A32" s="23" t="s">
        <v>66</v>
      </c>
      <c r="B32" s="23" t="s">
        <v>67</v>
      </c>
      <c r="C32" s="24" t="s">
        <v>21</v>
      </c>
      <c r="D32" s="102">
        <v>0.97799999999999998</v>
      </c>
      <c r="E32" s="26" t="str">
        <f t="shared" si="11"/>
        <v>10</v>
      </c>
      <c r="F32" s="102">
        <v>0.96899999999999997</v>
      </c>
      <c r="G32" s="26" t="str">
        <f t="shared" si="12"/>
        <v>10</v>
      </c>
      <c r="H32" s="97"/>
      <c r="I32" s="26" t="str">
        <f t="shared" si="1"/>
        <v>10</v>
      </c>
      <c r="J32" s="97"/>
      <c r="K32" s="26" t="str">
        <f t="shared" si="1"/>
        <v>10</v>
      </c>
      <c r="L32" s="25">
        <v>1</v>
      </c>
      <c r="M32" s="26" t="str">
        <f t="shared" si="21"/>
        <v>10</v>
      </c>
      <c r="N32" s="25">
        <v>0.6</v>
      </c>
      <c r="O32" s="26" t="str">
        <f t="shared" si="9"/>
        <v>10</v>
      </c>
      <c r="P32" s="25">
        <v>0.86</v>
      </c>
      <c r="Q32" s="26" t="str">
        <f t="shared" si="22"/>
        <v>7.5</v>
      </c>
      <c r="R32" s="25">
        <v>0.85</v>
      </c>
      <c r="S32" s="26" t="str">
        <f t="shared" si="15"/>
        <v>10</v>
      </c>
      <c r="T32" s="25">
        <v>0.36</v>
      </c>
      <c r="U32" s="26" t="str">
        <f t="shared" si="16"/>
        <v>0</v>
      </c>
      <c r="V32" s="28" t="s">
        <v>231</v>
      </c>
      <c r="W32" s="26" t="str">
        <f t="shared" si="10"/>
        <v>0</v>
      </c>
      <c r="X32" s="25">
        <v>0</v>
      </c>
      <c r="Y32" s="26" t="str">
        <f t="shared" si="17"/>
        <v>5</v>
      </c>
      <c r="Z32" s="25">
        <v>0</v>
      </c>
      <c r="AA32" s="26" t="str">
        <f t="shared" si="20"/>
        <v>5</v>
      </c>
      <c r="AB32" s="154">
        <v>2</v>
      </c>
      <c r="AC32" s="26" t="str">
        <f t="shared" si="18"/>
        <v>5</v>
      </c>
      <c r="AD32" s="30"/>
      <c r="AE32" s="26">
        <v>4</v>
      </c>
      <c r="AF32" s="25" t="s">
        <v>234</v>
      </c>
      <c r="AG32" s="26">
        <v>0</v>
      </c>
      <c r="AH32" s="25" t="s">
        <v>234</v>
      </c>
      <c r="AI32" s="26">
        <v>0</v>
      </c>
      <c r="AJ32" s="31">
        <f t="shared" si="19"/>
        <v>96.5</v>
      </c>
      <c r="AK32" s="124">
        <v>2</v>
      </c>
      <c r="AL32" s="25"/>
      <c r="AM32" s="100" t="s">
        <v>216</v>
      </c>
    </row>
    <row r="33" spans="1:40" s="32" customFormat="1" ht="24">
      <c r="A33" s="23" t="s">
        <v>68</v>
      </c>
      <c r="B33" s="23" t="s">
        <v>69</v>
      </c>
      <c r="C33" s="24" t="s">
        <v>21</v>
      </c>
      <c r="D33" s="102">
        <v>0.85699999999999998</v>
      </c>
      <c r="E33" s="26" t="str">
        <f t="shared" si="11"/>
        <v>7.5</v>
      </c>
      <c r="F33" s="102">
        <v>0</v>
      </c>
      <c r="G33" s="26" t="str">
        <f t="shared" si="12"/>
        <v>0</v>
      </c>
      <c r="H33" s="97"/>
      <c r="I33" s="26" t="str">
        <f t="shared" si="1"/>
        <v>10</v>
      </c>
      <c r="J33" s="97"/>
      <c r="K33" s="26" t="str">
        <f t="shared" si="1"/>
        <v>10</v>
      </c>
      <c r="L33" s="25">
        <v>1</v>
      </c>
      <c r="M33" s="26" t="str">
        <f t="shared" si="21"/>
        <v>10</v>
      </c>
      <c r="N33" s="25">
        <v>0.5</v>
      </c>
      <c r="O33" s="26" t="str">
        <f t="shared" si="9"/>
        <v>10</v>
      </c>
      <c r="P33" s="25">
        <v>0.9</v>
      </c>
      <c r="Q33" s="26" t="str">
        <f t="shared" si="22"/>
        <v>10</v>
      </c>
      <c r="R33" s="25">
        <v>0.5</v>
      </c>
      <c r="S33" s="26" t="str">
        <f t="shared" si="15"/>
        <v>0</v>
      </c>
      <c r="T33" s="25">
        <v>0.44</v>
      </c>
      <c r="U33" s="26" t="str">
        <f t="shared" si="16"/>
        <v>10</v>
      </c>
      <c r="V33" s="28">
        <v>14944</v>
      </c>
      <c r="W33" s="26" t="str">
        <f t="shared" si="10"/>
        <v>0</v>
      </c>
      <c r="X33" s="25">
        <v>0</v>
      </c>
      <c r="Y33" s="26" t="str">
        <f t="shared" si="17"/>
        <v>5</v>
      </c>
      <c r="Z33" s="25">
        <v>0</v>
      </c>
      <c r="AA33" s="26" t="str">
        <f t="shared" si="20"/>
        <v>5</v>
      </c>
      <c r="AB33" s="154">
        <v>2</v>
      </c>
      <c r="AC33" s="26" t="str">
        <f t="shared" si="18"/>
        <v>5</v>
      </c>
      <c r="AD33" s="30"/>
      <c r="AE33" s="26">
        <v>1</v>
      </c>
      <c r="AF33" s="25" t="s">
        <v>233</v>
      </c>
      <c r="AG33" s="26">
        <v>10</v>
      </c>
      <c r="AH33" s="25" t="s">
        <v>233</v>
      </c>
      <c r="AI33" s="26">
        <v>10</v>
      </c>
      <c r="AJ33" s="31">
        <f t="shared" si="19"/>
        <v>103.5</v>
      </c>
      <c r="AK33" s="124">
        <v>1</v>
      </c>
      <c r="AL33" s="25"/>
      <c r="AM33" s="100" t="s">
        <v>222</v>
      </c>
      <c r="AN33" s="32" t="s">
        <v>249</v>
      </c>
    </row>
    <row r="34" spans="1:40" s="32" customFormat="1" ht="24">
      <c r="A34" s="23" t="s">
        <v>68</v>
      </c>
      <c r="B34" s="23" t="s">
        <v>70</v>
      </c>
      <c r="C34" s="24" t="s">
        <v>21</v>
      </c>
      <c r="D34" s="102">
        <v>1</v>
      </c>
      <c r="E34" s="26" t="str">
        <f t="shared" si="11"/>
        <v>10</v>
      </c>
      <c r="F34" s="102" t="s">
        <v>215</v>
      </c>
      <c r="G34" s="26" t="str">
        <f t="shared" si="12"/>
        <v>10</v>
      </c>
      <c r="H34" s="97"/>
      <c r="I34" s="26" t="str">
        <f t="shared" si="1"/>
        <v>10</v>
      </c>
      <c r="J34" s="97"/>
      <c r="K34" s="26" t="str">
        <f t="shared" si="1"/>
        <v>10</v>
      </c>
      <c r="L34" s="102" t="s">
        <v>215</v>
      </c>
      <c r="M34" s="26" t="str">
        <f t="shared" si="21"/>
        <v>10</v>
      </c>
      <c r="N34" s="25">
        <v>0.25</v>
      </c>
      <c r="O34" s="26" t="str">
        <f t="shared" si="9"/>
        <v>0</v>
      </c>
      <c r="P34" s="25">
        <v>1</v>
      </c>
      <c r="Q34" s="26" t="str">
        <f t="shared" si="22"/>
        <v>10</v>
      </c>
      <c r="R34" s="25">
        <v>0.5</v>
      </c>
      <c r="S34" s="26" t="str">
        <f t="shared" si="15"/>
        <v>0</v>
      </c>
      <c r="T34" s="25">
        <v>0</v>
      </c>
      <c r="U34" s="26" t="str">
        <f t="shared" si="16"/>
        <v>0</v>
      </c>
      <c r="V34" s="28">
        <v>6285</v>
      </c>
      <c r="W34" s="26" t="str">
        <f t="shared" si="10"/>
        <v>5</v>
      </c>
      <c r="X34" s="25">
        <v>0</v>
      </c>
      <c r="Y34" s="26" t="str">
        <f t="shared" si="17"/>
        <v>5</v>
      </c>
      <c r="Z34" s="25">
        <v>0</v>
      </c>
      <c r="AA34" s="26" t="str">
        <f t="shared" si="20"/>
        <v>5</v>
      </c>
      <c r="AB34" s="154">
        <v>2</v>
      </c>
      <c r="AC34" s="26" t="str">
        <f t="shared" si="18"/>
        <v>5</v>
      </c>
      <c r="AD34" s="30"/>
      <c r="AE34" s="26">
        <v>5</v>
      </c>
      <c r="AF34" s="25" t="s">
        <v>233</v>
      </c>
      <c r="AG34" s="26">
        <v>10</v>
      </c>
      <c r="AH34" s="25" t="s">
        <v>233</v>
      </c>
      <c r="AI34" s="26">
        <v>10</v>
      </c>
      <c r="AJ34" s="31">
        <f t="shared" si="19"/>
        <v>105</v>
      </c>
      <c r="AK34" s="124"/>
      <c r="AL34" s="25"/>
      <c r="AM34" s="100"/>
      <c r="AN34" s="32" t="s">
        <v>249</v>
      </c>
    </row>
    <row r="35" spans="1:40" s="32" customFormat="1" ht="24">
      <c r="A35" s="23" t="s">
        <v>71</v>
      </c>
      <c r="B35" s="23" t="s">
        <v>72</v>
      </c>
      <c r="C35" s="24" t="s">
        <v>21</v>
      </c>
      <c r="D35" s="102">
        <v>1</v>
      </c>
      <c r="E35" s="26" t="str">
        <f t="shared" si="11"/>
        <v>10</v>
      </c>
      <c r="F35" s="25">
        <v>1</v>
      </c>
      <c r="G35" s="26" t="str">
        <f t="shared" si="12"/>
        <v>10</v>
      </c>
      <c r="H35" s="97"/>
      <c r="I35" s="26" t="str">
        <f t="shared" si="1"/>
        <v>10</v>
      </c>
      <c r="J35" s="97"/>
      <c r="K35" s="26" t="str">
        <f t="shared" si="1"/>
        <v>10</v>
      </c>
      <c r="L35" s="25">
        <v>1</v>
      </c>
      <c r="M35" s="26" t="str">
        <f t="shared" si="21"/>
        <v>10</v>
      </c>
      <c r="N35" s="25">
        <v>0.54</v>
      </c>
      <c r="O35" s="26" t="str">
        <f t="shared" si="9"/>
        <v>10</v>
      </c>
      <c r="P35" s="25">
        <v>1</v>
      </c>
      <c r="Q35" s="26" t="str">
        <f t="shared" si="22"/>
        <v>10</v>
      </c>
      <c r="R35" s="25">
        <v>0.92</v>
      </c>
      <c r="S35" s="26" t="str">
        <f t="shared" si="15"/>
        <v>10</v>
      </c>
      <c r="T35" s="25">
        <v>0.41</v>
      </c>
      <c r="U35" s="26" t="str">
        <f t="shared" si="16"/>
        <v>10</v>
      </c>
      <c r="V35" s="28">
        <v>3559</v>
      </c>
      <c r="W35" s="26" t="str">
        <f t="shared" si="10"/>
        <v>5</v>
      </c>
      <c r="X35" s="25">
        <v>0</v>
      </c>
      <c r="Y35" s="26" t="str">
        <f t="shared" si="17"/>
        <v>5</v>
      </c>
      <c r="Z35" s="25">
        <v>0</v>
      </c>
      <c r="AA35" s="26" t="str">
        <f t="shared" si="20"/>
        <v>5</v>
      </c>
      <c r="AB35" s="154">
        <v>2</v>
      </c>
      <c r="AC35" s="26" t="str">
        <f t="shared" si="18"/>
        <v>5</v>
      </c>
      <c r="AD35" s="30"/>
      <c r="AE35" s="26">
        <v>4</v>
      </c>
      <c r="AF35" s="25" t="s">
        <v>233</v>
      </c>
      <c r="AG35" s="26">
        <v>10</v>
      </c>
      <c r="AH35" s="25" t="s">
        <v>233</v>
      </c>
      <c r="AI35" s="26">
        <v>10</v>
      </c>
      <c r="AJ35" s="31">
        <f t="shared" si="19"/>
        <v>134</v>
      </c>
      <c r="AK35" s="124"/>
      <c r="AL35" s="25"/>
    </row>
    <row r="36" spans="1:40" s="32" customFormat="1" ht="24">
      <c r="A36" s="23" t="s">
        <v>73</v>
      </c>
      <c r="B36" s="23" t="s">
        <v>74</v>
      </c>
      <c r="C36" s="24" t="s">
        <v>21</v>
      </c>
      <c r="D36" s="102">
        <v>0.98699999999999999</v>
      </c>
      <c r="E36" s="26" t="str">
        <f t="shared" si="11"/>
        <v>10</v>
      </c>
      <c r="F36" s="25">
        <v>1</v>
      </c>
      <c r="G36" s="26" t="str">
        <f t="shared" si="12"/>
        <v>10</v>
      </c>
      <c r="H36" s="97"/>
      <c r="I36" s="26" t="str">
        <f t="shared" si="1"/>
        <v>10</v>
      </c>
      <c r="J36" s="97"/>
      <c r="K36" s="26" t="str">
        <f t="shared" si="1"/>
        <v>10</v>
      </c>
      <c r="L36" s="25">
        <v>1</v>
      </c>
      <c r="M36" s="26" t="str">
        <f t="shared" si="21"/>
        <v>10</v>
      </c>
      <c r="N36" s="25">
        <v>0.43</v>
      </c>
      <c r="O36" s="26" t="str">
        <f t="shared" si="9"/>
        <v>10</v>
      </c>
      <c r="P36" s="25">
        <v>1.1000000000000001</v>
      </c>
      <c r="Q36" s="26" t="str">
        <f t="shared" si="22"/>
        <v>10</v>
      </c>
      <c r="R36" s="25">
        <v>0.98</v>
      </c>
      <c r="S36" s="26" t="str">
        <f t="shared" si="15"/>
        <v>10</v>
      </c>
      <c r="T36" s="25">
        <v>0.43</v>
      </c>
      <c r="U36" s="26" t="str">
        <f t="shared" si="16"/>
        <v>10</v>
      </c>
      <c r="V36" s="28" t="s">
        <v>231</v>
      </c>
      <c r="W36" s="26" t="str">
        <f t="shared" si="10"/>
        <v>0</v>
      </c>
      <c r="X36" s="25">
        <v>0</v>
      </c>
      <c r="Y36" s="26" t="str">
        <f t="shared" si="17"/>
        <v>5</v>
      </c>
      <c r="Z36" s="25">
        <v>0</v>
      </c>
      <c r="AA36" s="26" t="str">
        <f t="shared" si="20"/>
        <v>5</v>
      </c>
      <c r="AB36" s="154">
        <v>2</v>
      </c>
      <c r="AC36" s="26" t="str">
        <f t="shared" si="18"/>
        <v>5</v>
      </c>
      <c r="AD36" s="30"/>
      <c r="AE36" s="26">
        <v>5</v>
      </c>
      <c r="AF36" s="25" t="s">
        <v>234</v>
      </c>
      <c r="AG36" s="26">
        <v>0</v>
      </c>
      <c r="AH36" s="25" t="s">
        <v>234</v>
      </c>
      <c r="AI36" s="26">
        <v>0</v>
      </c>
      <c r="AJ36" s="31">
        <f t="shared" si="19"/>
        <v>110</v>
      </c>
      <c r="AK36" s="124"/>
      <c r="AL36" s="25"/>
    </row>
    <row r="37" spans="1:40" s="32" customFormat="1" ht="24">
      <c r="A37" s="23" t="s">
        <v>73</v>
      </c>
      <c r="B37" s="23" t="s">
        <v>75</v>
      </c>
      <c r="C37" s="24" t="s">
        <v>21</v>
      </c>
      <c r="D37" s="102">
        <v>1</v>
      </c>
      <c r="E37" s="26" t="str">
        <f t="shared" si="11"/>
        <v>10</v>
      </c>
      <c r="F37" s="25">
        <v>1</v>
      </c>
      <c r="G37" s="26" t="str">
        <f t="shared" si="12"/>
        <v>10</v>
      </c>
      <c r="H37" s="97"/>
      <c r="I37" s="26" t="str">
        <f t="shared" si="1"/>
        <v>10</v>
      </c>
      <c r="J37" s="97"/>
      <c r="K37" s="26" t="str">
        <f t="shared" si="1"/>
        <v>10</v>
      </c>
      <c r="L37" s="102">
        <v>1</v>
      </c>
      <c r="M37" s="26" t="str">
        <f t="shared" si="21"/>
        <v>10</v>
      </c>
      <c r="N37" s="25">
        <v>0.42</v>
      </c>
      <c r="O37" s="26" t="str">
        <f t="shared" si="9"/>
        <v>10</v>
      </c>
      <c r="P37" s="25">
        <v>0.99</v>
      </c>
      <c r="Q37" s="26" t="str">
        <f t="shared" si="22"/>
        <v>10</v>
      </c>
      <c r="R37" s="25">
        <v>0.96</v>
      </c>
      <c r="S37" s="26" t="str">
        <f t="shared" si="15"/>
        <v>10</v>
      </c>
      <c r="T37" s="25">
        <v>0.38</v>
      </c>
      <c r="U37" s="26" t="str">
        <f t="shared" si="16"/>
        <v>7.5</v>
      </c>
      <c r="V37" s="28" t="s">
        <v>231</v>
      </c>
      <c r="W37" s="26" t="str">
        <f t="shared" si="10"/>
        <v>0</v>
      </c>
      <c r="X37" s="25">
        <v>0</v>
      </c>
      <c r="Y37" s="26" t="str">
        <f t="shared" si="17"/>
        <v>5</v>
      </c>
      <c r="Z37" s="25">
        <v>0</v>
      </c>
      <c r="AA37" s="26" t="str">
        <f t="shared" si="20"/>
        <v>5</v>
      </c>
      <c r="AB37" s="154">
        <v>2</v>
      </c>
      <c r="AC37" s="26" t="str">
        <f t="shared" si="18"/>
        <v>5</v>
      </c>
      <c r="AD37" s="30"/>
      <c r="AE37" s="26">
        <v>5</v>
      </c>
      <c r="AF37" s="25" t="s">
        <v>234</v>
      </c>
      <c r="AG37" s="26">
        <v>0</v>
      </c>
      <c r="AH37" s="25" t="s">
        <v>234</v>
      </c>
      <c r="AI37" s="26">
        <v>0</v>
      </c>
      <c r="AJ37" s="31">
        <f t="shared" si="19"/>
        <v>107.5</v>
      </c>
      <c r="AK37" s="124"/>
      <c r="AL37" s="25"/>
    </row>
    <row r="38" spans="1:40" s="32" customFormat="1" ht="24">
      <c r="A38" s="23" t="s">
        <v>76</v>
      </c>
      <c r="B38" s="23" t="s">
        <v>77</v>
      </c>
      <c r="C38" s="24" t="s">
        <v>21</v>
      </c>
      <c r="D38" s="102">
        <v>0.95499999999999996</v>
      </c>
      <c r="E38" s="26" t="str">
        <f t="shared" si="11"/>
        <v>10</v>
      </c>
      <c r="F38" s="102">
        <v>0.68</v>
      </c>
      <c r="G38" s="26" t="str">
        <f t="shared" si="12"/>
        <v>0</v>
      </c>
      <c r="H38" s="97"/>
      <c r="I38" s="26" t="str">
        <f t="shared" si="1"/>
        <v>10</v>
      </c>
      <c r="J38" s="97"/>
      <c r="K38" s="26" t="str">
        <f t="shared" si="1"/>
        <v>10</v>
      </c>
      <c r="L38" s="102">
        <v>0.93799999999999994</v>
      </c>
      <c r="M38" s="149">
        <v>10</v>
      </c>
      <c r="N38" s="25">
        <v>0.33</v>
      </c>
      <c r="O38" s="26" t="str">
        <f t="shared" si="9"/>
        <v>10</v>
      </c>
      <c r="P38" s="25">
        <v>0.94</v>
      </c>
      <c r="Q38" s="26" t="str">
        <f t="shared" si="22"/>
        <v>10</v>
      </c>
      <c r="R38" s="25">
        <v>1</v>
      </c>
      <c r="S38" s="26" t="str">
        <f t="shared" si="15"/>
        <v>10</v>
      </c>
      <c r="T38" s="25">
        <v>0.6</v>
      </c>
      <c r="U38" s="26" t="str">
        <f t="shared" si="16"/>
        <v>10</v>
      </c>
      <c r="V38" s="28">
        <v>2145</v>
      </c>
      <c r="W38" s="26" t="str">
        <f t="shared" si="10"/>
        <v>5</v>
      </c>
      <c r="X38" s="25">
        <v>0.19</v>
      </c>
      <c r="Y38" s="26" t="str">
        <f t="shared" si="17"/>
        <v>0</v>
      </c>
      <c r="Z38" s="25">
        <v>0.04</v>
      </c>
      <c r="AA38" s="26" t="str">
        <f t="shared" si="20"/>
        <v>5</v>
      </c>
      <c r="AB38" s="154">
        <v>2</v>
      </c>
      <c r="AC38" s="26" t="str">
        <f t="shared" si="18"/>
        <v>5</v>
      </c>
      <c r="AD38" s="30"/>
      <c r="AE38" s="26">
        <v>0</v>
      </c>
      <c r="AF38" s="25" t="s">
        <v>234</v>
      </c>
      <c r="AG38" s="26">
        <v>0</v>
      </c>
      <c r="AH38" s="25" t="s">
        <v>234</v>
      </c>
      <c r="AI38" s="26">
        <v>0</v>
      </c>
      <c r="AJ38" s="31">
        <f t="shared" si="19"/>
        <v>95</v>
      </c>
      <c r="AK38" s="124"/>
      <c r="AL38" s="25"/>
      <c r="AM38" s="100" t="s">
        <v>225</v>
      </c>
    </row>
    <row r="39" spans="1:40" s="32" customFormat="1" ht="36">
      <c r="A39" s="23" t="s">
        <v>78</v>
      </c>
      <c r="B39" s="33" t="s">
        <v>79</v>
      </c>
      <c r="C39" s="24" t="s">
        <v>21</v>
      </c>
      <c r="D39" s="102">
        <v>0.95099999999999996</v>
      </c>
      <c r="E39" s="26" t="str">
        <f t="shared" si="11"/>
        <v>10</v>
      </c>
      <c r="F39" s="25">
        <v>0.5</v>
      </c>
      <c r="G39" s="26" t="str">
        <f t="shared" si="12"/>
        <v>0</v>
      </c>
      <c r="H39" s="97"/>
      <c r="I39" s="26" t="str">
        <f t="shared" si="1"/>
        <v>10</v>
      </c>
      <c r="J39" s="97"/>
      <c r="K39" s="26" t="str">
        <f t="shared" si="1"/>
        <v>10</v>
      </c>
      <c r="L39" s="25">
        <v>1</v>
      </c>
      <c r="M39" s="26" t="str">
        <f t="shared" si="21"/>
        <v>10</v>
      </c>
      <c r="N39" s="25">
        <v>0.39</v>
      </c>
      <c r="O39" s="26" t="str">
        <f t="shared" si="9"/>
        <v>10</v>
      </c>
      <c r="P39" s="25">
        <v>1.04</v>
      </c>
      <c r="Q39" s="26" t="str">
        <f t="shared" si="22"/>
        <v>10</v>
      </c>
      <c r="R39" s="25">
        <v>0.71</v>
      </c>
      <c r="S39" s="26" t="str">
        <f t="shared" si="15"/>
        <v>0</v>
      </c>
      <c r="T39" s="25">
        <v>0.64</v>
      </c>
      <c r="U39" s="26" t="str">
        <f t="shared" si="16"/>
        <v>10</v>
      </c>
      <c r="V39" s="28">
        <v>5175</v>
      </c>
      <c r="W39" s="26" t="str">
        <f t="shared" si="10"/>
        <v>5</v>
      </c>
      <c r="X39" s="25">
        <v>0</v>
      </c>
      <c r="Y39" s="26" t="str">
        <f t="shared" si="17"/>
        <v>5</v>
      </c>
      <c r="Z39" s="25">
        <v>0.2</v>
      </c>
      <c r="AA39" s="26" t="str">
        <f t="shared" si="20"/>
        <v>0</v>
      </c>
      <c r="AB39" s="154">
        <v>2</v>
      </c>
      <c r="AC39" s="26" t="str">
        <f t="shared" si="18"/>
        <v>5</v>
      </c>
      <c r="AD39" s="30"/>
      <c r="AE39" s="26">
        <v>3</v>
      </c>
      <c r="AF39" s="25" t="s">
        <v>233</v>
      </c>
      <c r="AG39" s="26">
        <v>10</v>
      </c>
      <c r="AH39" s="25" t="s">
        <v>233</v>
      </c>
      <c r="AI39" s="26">
        <v>10</v>
      </c>
      <c r="AJ39" s="31">
        <f t="shared" si="19"/>
        <v>108</v>
      </c>
      <c r="AK39" s="124"/>
      <c r="AL39" s="25"/>
    </row>
    <row r="40" spans="1:40" s="32" customFormat="1" ht="36">
      <c r="A40" s="23" t="s">
        <v>78</v>
      </c>
      <c r="B40" s="33" t="s">
        <v>80</v>
      </c>
      <c r="C40" s="24" t="s">
        <v>21</v>
      </c>
      <c r="D40" s="102">
        <v>1</v>
      </c>
      <c r="E40" s="26" t="str">
        <f t="shared" si="11"/>
        <v>10</v>
      </c>
      <c r="F40" s="102" t="s">
        <v>215</v>
      </c>
      <c r="G40" s="26" t="str">
        <f t="shared" si="12"/>
        <v>10</v>
      </c>
      <c r="H40" s="97"/>
      <c r="I40" s="26" t="str">
        <f t="shared" si="1"/>
        <v>10</v>
      </c>
      <c r="J40" s="97"/>
      <c r="K40" s="26" t="str">
        <f t="shared" si="1"/>
        <v>10</v>
      </c>
      <c r="L40" s="102" t="s">
        <v>215</v>
      </c>
      <c r="M40" s="26" t="str">
        <f t="shared" si="21"/>
        <v>10</v>
      </c>
      <c r="N40" s="25">
        <v>0.67</v>
      </c>
      <c r="O40" s="26" t="str">
        <f t="shared" si="9"/>
        <v>10</v>
      </c>
      <c r="P40" s="25">
        <v>1.1200000000000001</v>
      </c>
      <c r="Q40" s="26" t="str">
        <f t="shared" si="22"/>
        <v>10</v>
      </c>
      <c r="R40" s="25">
        <v>1</v>
      </c>
      <c r="S40" s="26" t="str">
        <f t="shared" si="15"/>
        <v>10</v>
      </c>
      <c r="T40" s="25">
        <v>0.5</v>
      </c>
      <c r="U40" s="26" t="str">
        <f t="shared" si="16"/>
        <v>10</v>
      </c>
      <c r="V40" s="28">
        <v>7924</v>
      </c>
      <c r="W40" s="26" t="str">
        <f t="shared" si="10"/>
        <v>5</v>
      </c>
      <c r="X40" s="25">
        <v>0</v>
      </c>
      <c r="Y40" s="26" t="str">
        <f t="shared" si="17"/>
        <v>5</v>
      </c>
      <c r="Z40" s="25">
        <v>0.1</v>
      </c>
      <c r="AA40" s="26" t="str">
        <f t="shared" si="20"/>
        <v>0</v>
      </c>
      <c r="AB40" s="154">
        <v>2</v>
      </c>
      <c r="AC40" s="26" t="str">
        <f t="shared" si="18"/>
        <v>5</v>
      </c>
      <c r="AD40" s="30"/>
      <c r="AE40" s="26">
        <v>5</v>
      </c>
      <c r="AF40" s="25" t="s">
        <v>233</v>
      </c>
      <c r="AG40" s="26">
        <v>10</v>
      </c>
      <c r="AH40" s="25" t="s">
        <v>233</v>
      </c>
      <c r="AI40" s="26">
        <v>10</v>
      </c>
      <c r="AJ40" s="31">
        <f t="shared" si="19"/>
        <v>130</v>
      </c>
      <c r="AK40" s="124"/>
      <c r="AL40" s="25"/>
      <c r="AM40" s="100" t="s">
        <v>220</v>
      </c>
    </row>
    <row r="41" spans="1:40" s="32" customFormat="1" ht="36">
      <c r="A41" s="23" t="s">
        <v>78</v>
      </c>
      <c r="B41" s="23" t="s">
        <v>81</v>
      </c>
      <c r="C41" s="24" t="s">
        <v>21</v>
      </c>
      <c r="D41" s="102">
        <v>1</v>
      </c>
      <c r="E41" s="26" t="str">
        <f t="shared" si="11"/>
        <v>10</v>
      </c>
      <c r="F41" s="25">
        <v>1</v>
      </c>
      <c r="G41" s="26" t="str">
        <f t="shared" si="12"/>
        <v>10</v>
      </c>
      <c r="H41" s="97"/>
      <c r="I41" s="26" t="str">
        <f t="shared" si="1"/>
        <v>10</v>
      </c>
      <c r="J41" s="97"/>
      <c r="K41" s="26" t="str">
        <f t="shared" si="1"/>
        <v>10</v>
      </c>
      <c r="L41" s="25">
        <v>1</v>
      </c>
      <c r="M41" s="26" t="str">
        <f t="shared" si="21"/>
        <v>10</v>
      </c>
      <c r="N41" s="25">
        <v>0.65</v>
      </c>
      <c r="O41" s="26" t="str">
        <f t="shared" si="9"/>
        <v>10</v>
      </c>
      <c r="P41" s="25">
        <v>1.1499999999999999</v>
      </c>
      <c r="Q41" s="26" t="str">
        <f t="shared" si="22"/>
        <v>10</v>
      </c>
      <c r="R41" s="25">
        <v>0.8</v>
      </c>
      <c r="S41" s="26" t="str">
        <f t="shared" si="15"/>
        <v>0</v>
      </c>
      <c r="T41" s="25">
        <v>0.7</v>
      </c>
      <c r="U41" s="26" t="str">
        <f t="shared" si="16"/>
        <v>10</v>
      </c>
      <c r="V41" s="28">
        <v>6226</v>
      </c>
      <c r="W41" s="26" t="str">
        <f t="shared" si="10"/>
        <v>5</v>
      </c>
      <c r="X41" s="25">
        <v>0.25</v>
      </c>
      <c r="Y41" s="26" t="str">
        <f t="shared" si="17"/>
        <v>0</v>
      </c>
      <c r="Z41" s="25">
        <v>0.04</v>
      </c>
      <c r="AA41" s="26" t="str">
        <f t="shared" si="20"/>
        <v>5</v>
      </c>
      <c r="AB41" s="154">
        <v>2</v>
      </c>
      <c r="AC41" s="26" t="str">
        <f t="shared" si="18"/>
        <v>5</v>
      </c>
      <c r="AD41" s="30"/>
      <c r="AE41" s="26">
        <v>5</v>
      </c>
      <c r="AF41" s="25" t="s">
        <v>233</v>
      </c>
      <c r="AG41" s="26">
        <v>10</v>
      </c>
      <c r="AH41" s="25" t="s">
        <v>233</v>
      </c>
      <c r="AI41" s="26">
        <v>10</v>
      </c>
      <c r="AJ41" s="31">
        <f t="shared" si="19"/>
        <v>120</v>
      </c>
      <c r="AK41" s="124"/>
      <c r="AL41" s="25"/>
    </row>
    <row r="42" spans="1:40" s="32" customFormat="1" ht="36">
      <c r="A42" s="23" t="s">
        <v>78</v>
      </c>
      <c r="B42" s="23" t="s">
        <v>188</v>
      </c>
      <c r="C42" s="24" t="s">
        <v>21</v>
      </c>
      <c r="D42" s="102">
        <v>0.82399999999999995</v>
      </c>
      <c r="E42" s="26" t="str">
        <f t="shared" si="11"/>
        <v>0</v>
      </c>
      <c r="F42" s="102">
        <v>0</v>
      </c>
      <c r="G42" s="26" t="str">
        <f t="shared" si="12"/>
        <v>0</v>
      </c>
      <c r="H42" s="97"/>
      <c r="I42" s="26" t="str">
        <f t="shared" si="1"/>
        <v>10</v>
      </c>
      <c r="J42" s="97"/>
      <c r="K42" s="26" t="str">
        <f t="shared" si="1"/>
        <v>10</v>
      </c>
      <c r="L42" s="25">
        <v>1</v>
      </c>
      <c r="M42" s="26" t="str">
        <f t="shared" si="21"/>
        <v>10</v>
      </c>
      <c r="N42" s="25">
        <v>0.24</v>
      </c>
      <c r="O42" s="26" t="str">
        <f t="shared" si="9"/>
        <v>0</v>
      </c>
      <c r="P42" s="25">
        <v>0.92</v>
      </c>
      <c r="Q42" s="26" t="str">
        <f t="shared" si="22"/>
        <v>10</v>
      </c>
      <c r="R42" s="25">
        <v>0.71</v>
      </c>
      <c r="S42" s="26" t="str">
        <f t="shared" si="15"/>
        <v>0</v>
      </c>
      <c r="T42" s="25">
        <v>0.53</v>
      </c>
      <c r="U42" s="26" t="str">
        <f t="shared" si="16"/>
        <v>10</v>
      </c>
      <c r="V42" s="28">
        <v>11158</v>
      </c>
      <c r="W42" s="26" t="str">
        <f t="shared" si="10"/>
        <v>2</v>
      </c>
      <c r="X42" s="25">
        <v>0</v>
      </c>
      <c r="Y42" s="26" t="str">
        <f t="shared" si="17"/>
        <v>5</v>
      </c>
      <c r="Z42" s="25">
        <v>0</v>
      </c>
      <c r="AA42" s="26" t="str">
        <f t="shared" si="20"/>
        <v>5</v>
      </c>
      <c r="AB42" s="154">
        <v>2</v>
      </c>
      <c r="AC42" s="26" t="str">
        <f t="shared" si="18"/>
        <v>5</v>
      </c>
      <c r="AD42" s="30"/>
      <c r="AE42" s="26">
        <v>5</v>
      </c>
      <c r="AF42" s="25" t="s">
        <v>233</v>
      </c>
      <c r="AG42" s="26">
        <v>10</v>
      </c>
      <c r="AH42" s="25" t="s">
        <v>233</v>
      </c>
      <c r="AI42" s="26">
        <v>10</v>
      </c>
      <c r="AJ42" s="31">
        <f t="shared" si="19"/>
        <v>92</v>
      </c>
      <c r="AK42" s="124">
        <v>1</v>
      </c>
      <c r="AL42" s="25"/>
      <c r="AM42" s="100" t="s">
        <v>222</v>
      </c>
    </row>
    <row r="43" spans="1:40" s="32" customFormat="1" ht="24">
      <c r="A43" s="23" t="s">
        <v>82</v>
      </c>
      <c r="B43" s="23" t="s">
        <v>83</v>
      </c>
      <c r="C43" s="24" t="s">
        <v>21</v>
      </c>
      <c r="D43" s="102">
        <v>1</v>
      </c>
      <c r="E43" s="26" t="str">
        <f t="shared" ref="E43:E57" si="23">IF(D43&gt;=89.9%,"10",IF(D43&gt;=85.5%,"7.5",IF(D43&lt;85.5%,"0")))</f>
        <v>10</v>
      </c>
      <c r="F43" s="102" t="s">
        <v>215</v>
      </c>
      <c r="G43" s="26" t="str">
        <f t="shared" ref="G43:G57" si="24">IF(F43&gt;=79.9%,"10",IF(F43&gt;=76%,"7.5",IF(F43&lt;76%,"0")))</f>
        <v>10</v>
      </c>
      <c r="H43" s="97"/>
      <c r="I43" s="26" t="str">
        <f t="shared" si="1"/>
        <v>10</v>
      </c>
      <c r="J43" s="97"/>
      <c r="K43" s="26" t="str">
        <f t="shared" si="1"/>
        <v>10</v>
      </c>
      <c r="L43" s="102" t="s">
        <v>215</v>
      </c>
      <c r="M43" s="26" t="str">
        <f t="shared" ref="M43:M57" si="25">IF(L43&gt;=85%,"10",IF(L43&gt;=80.75%,"7.5",IF(L43&lt;80.75%,"0")))</f>
        <v>10</v>
      </c>
      <c r="N43" s="25">
        <v>0.7</v>
      </c>
      <c r="O43" s="26" t="str">
        <f t="shared" si="9"/>
        <v>10</v>
      </c>
      <c r="P43" s="25">
        <v>0.74</v>
      </c>
      <c r="Q43" s="26" t="str">
        <f t="shared" ref="Q43:Q58" si="26">IF(P43&gt;=90%,"10",IF(P43&gt;=85.5%,"7.5",IF(P43&lt;85.5%,"0")))</f>
        <v>0</v>
      </c>
      <c r="R43" s="25">
        <v>1</v>
      </c>
      <c r="S43" s="26" t="str">
        <f t="shared" ref="S43:S57" si="27">IF(R43&gt;=85%,"10",IF(R43&gt;=80.75%,"7.5",IF(R43&lt;80.75%,"0")))</f>
        <v>10</v>
      </c>
      <c r="T43" s="25">
        <v>0.3</v>
      </c>
      <c r="U43" s="26" t="str">
        <f t="shared" ref="U43:U57" si="28">IF(T43&gt;=40%,"10",IF(T43&gt;=38%,"7.5",IF(T43&lt;38%,"0")))</f>
        <v>0</v>
      </c>
      <c r="V43" s="28">
        <v>4905</v>
      </c>
      <c r="W43" s="26" t="str">
        <f t="shared" si="10"/>
        <v>5</v>
      </c>
      <c r="X43" s="25">
        <v>0.48</v>
      </c>
      <c r="Y43" s="26" t="str">
        <f t="shared" ref="Y43:Y58" si="29">IF(X43&lt;=5%,"5",IF(X43&lt;=5.25%,"3.75",IF(X43&gt;5.25%,"0")))</f>
        <v>0</v>
      </c>
      <c r="Z43" s="25">
        <v>0.45</v>
      </c>
      <c r="AA43" s="26" t="str">
        <f t="shared" ref="AA43:AA58" si="30">IF(Z43&lt;=5%,"5",IF(Z43&lt;=5.25%,"3.75",IF(Z43&gt;5.25%,"0")))</f>
        <v>0</v>
      </c>
      <c r="AB43" s="154">
        <v>2</v>
      </c>
      <c r="AC43" s="26" t="str">
        <f t="shared" ref="AC43:AC58" si="31">IF(AB43=2,"5",IF(AB43=1,"0"))</f>
        <v>5</v>
      </c>
      <c r="AD43" s="30"/>
      <c r="AE43" s="26">
        <v>5</v>
      </c>
      <c r="AF43" s="25" t="s">
        <v>233</v>
      </c>
      <c r="AG43" s="26">
        <v>6</v>
      </c>
      <c r="AH43" s="25" t="s">
        <v>233</v>
      </c>
      <c r="AI43" s="26">
        <v>1</v>
      </c>
      <c r="AJ43" s="31">
        <f t="shared" ref="AJ43:AJ58" si="32">E43+G43+I43+K43+M43+O43+Q43+S43+U43+W43+Y43+AA43+AC43+AE43+AG43+AI43</f>
        <v>92</v>
      </c>
      <c r="AK43" s="124"/>
      <c r="AL43" s="25"/>
      <c r="AM43" s="100"/>
    </row>
    <row r="44" spans="1:40" s="32" customFormat="1" ht="24">
      <c r="A44" s="23" t="s">
        <v>84</v>
      </c>
      <c r="B44" s="33" t="s">
        <v>85</v>
      </c>
      <c r="C44" s="24" t="s">
        <v>21</v>
      </c>
      <c r="D44" s="102">
        <v>0.93300000000000005</v>
      </c>
      <c r="E44" s="26" t="str">
        <f t="shared" si="23"/>
        <v>10</v>
      </c>
      <c r="F44" s="25">
        <v>0.5</v>
      </c>
      <c r="G44" s="26" t="str">
        <f t="shared" si="24"/>
        <v>0</v>
      </c>
      <c r="H44" s="97"/>
      <c r="I44" s="26" t="str">
        <f t="shared" si="1"/>
        <v>10</v>
      </c>
      <c r="J44" s="97"/>
      <c r="K44" s="26" t="str">
        <f t="shared" si="1"/>
        <v>10</v>
      </c>
      <c r="L44" s="25">
        <v>1</v>
      </c>
      <c r="M44" s="26" t="str">
        <f t="shared" si="25"/>
        <v>10</v>
      </c>
      <c r="N44" s="25">
        <v>0.27</v>
      </c>
      <c r="O44" s="26" t="str">
        <f t="shared" si="9"/>
        <v>0</v>
      </c>
      <c r="P44" s="25">
        <v>0.71</v>
      </c>
      <c r="Q44" s="26" t="str">
        <f t="shared" si="26"/>
        <v>0</v>
      </c>
      <c r="R44" s="25">
        <v>0.93</v>
      </c>
      <c r="S44" s="26" t="str">
        <f t="shared" si="27"/>
        <v>10</v>
      </c>
      <c r="T44" s="25">
        <v>0.73</v>
      </c>
      <c r="U44" s="26" t="str">
        <f t="shared" si="28"/>
        <v>10</v>
      </c>
      <c r="V44" s="28">
        <v>2348</v>
      </c>
      <c r="W44" s="26" t="str">
        <f t="shared" si="10"/>
        <v>5</v>
      </c>
      <c r="X44" s="25">
        <v>0</v>
      </c>
      <c r="Y44" s="26" t="str">
        <f t="shared" si="29"/>
        <v>5</v>
      </c>
      <c r="Z44" s="25">
        <v>0.17</v>
      </c>
      <c r="AA44" s="26" t="str">
        <f t="shared" si="30"/>
        <v>0</v>
      </c>
      <c r="AB44" s="154">
        <v>2</v>
      </c>
      <c r="AC44" s="26" t="str">
        <f t="shared" si="31"/>
        <v>5</v>
      </c>
      <c r="AD44" s="30"/>
      <c r="AE44" s="26">
        <v>1</v>
      </c>
      <c r="AF44" s="25" t="s">
        <v>234</v>
      </c>
      <c r="AG44" s="26">
        <v>0</v>
      </c>
      <c r="AH44" s="25" t="s">
        <v>234</v>
      </c>
      <c r="AI44" s="26">
        <v>10</v>
      </c>
      <c r="AJ44" s="31">
        <f t="shared" si="32"/>
        <v>86</v>
      </c>
      <c r="AK44" s="124"/>
      <c r="AL44" s="25"/>
    </row>
    <row r="45" spans="1:40" s="32" customFormat="1" ht="24">
      <c r="A45" s="23" t="s">
        <v>84</v>
      </c>
      <c r="B45" s="33" t="s">
        <v>86</v>
      </c>
      <c r="C45" s="24" t="s">
        <v>21</v>
      </c>
      <c r="D45" s="102">
        <v>0.91700000000000004</v>
      </c>
      <c r="E45" s="26" t="str">
        <f t="shared" si="23"/>
        <v>10</v>
      </c>
      <c r="F45" s="102">
        <v>0</v>
      </c>
      <c r="G45" s="26" t="str">
        <f t="shared" si="24"/>
        <v>0</v>
      </c>
      <c r="H45" s="97"/>
      <c r="I45" s="26" t="str">
        <f t="shared" si="1"/>
        <v>10</v>
      </c>
      <c r="J45" s="97"/>
      <c r="K45" s="26" t="str">
        <f t="shared" si="1"/>
        <v>10</v>
      </c>
      <c r="L45" s="25">
        <v>1</v>
      </c>
      <c r="M45" s="26" t="str">
        <f t="shared" si="25"/>
        <v>10</v>
      </c>
      <c r="N45" s="25">
        <v>0.25</v>
      </c>
      <c r="O45" s="26" t="str">
        <f t="shared" si="9"/>
        <v>0</v>
      </c>
      <c r="P45" s="25">
        <v>0.88</v>
      </c>
      <c r="Q45" s="26" t="str">
        <f t="shared" si="26"/>
        <v>7.5</v>
      </c>
      <c r="R45" s="25">
        <v>0.92</v>
      </c>
      <c r="S45" s="26" t="str">
        <f t="shared" si="27"/>
        <v>10</v>
      </c>
      <c r="T45" s="25">
        <v>0.42</v>
      </c>
      <c r="U45" s="26" t="str">
        <f t="shared" si="28"/>
        <v>10</v>
      </c>
      <c r="V45" s="28">
        <v>3444</v>
      </c>
      <c r="W45" s="26" t="str">
        <f t="shared" si="10"/>
        <v>5</v>
      </c>
      <c r="X45" s="25">
        <v>0</v>
      </c>
      <c r="Y45" s="26" t="str">
        <f t="shared" si="29"/>
        <v>5</v>
      </c>
      <c r="Z45" s="25">
        <v>0.14000000000000001</v>
      </c>
      <c r="AA45" s="26" t="str">
        <f t="shared" si="30"/>
        <v>0</v>
      </c>
      <c r="AB45" s="154">
        <v>2</v>
      </c>
      <c r="AC45" s="26" t="str">
        <f t="shared" si="31"/>
        <v>5</v>
      </c>
      <c r="AD45" s="30"/>
      <c r="AE45" s="26">
        <v>1</v>
      </c>
      <c r="AF45" s="25" t="s">
        <v>234</v>
      </c>
      <c r="AG45" s="26">
        <v>0</v>
      </c>
      <c r="AH45" s="25" t="s">
        <v>234</v>
      </c>
      <c r="AI45" s="26">
        <v>0</v>
      </c>
      <c r="AJ45" s="31">
        <f t="shared" si="32"/>
        <v>83.5</v>
      </c>
      <c r="AK45" s="124"/>
      <c r="AL45" s="25"/>
      <c r="AM45" s="100"/>
    </row>
    <row r="46" spans="1:40" s="32" customFormat="1" ht="24">
      <c r="A46" s="23" t="s">
        <v>84</v>
      </c>
      <c r="B46" s="23" t="s">
        <v>87</v>
      </c>
      <c r="C46" s="24" t="s">
        <v>21</v>
      </c>
      <c r="D46" s="102">
        <v>0.99099999999999999</v>
      </c>
      <c r="E46" s="26" t="str">
        <f t="shared" si="23"/>
        <v>10</v>
      </c>
      <c r="F46" s="25">
        <v>0.96299999999999997</v>
      </c>
      <c r="G46" s="26" t="str">
        <f t="shared" si="24"/>
        <v>10</v>
      </c>
      <c r="H46" s="97"/>
      <c r="I46" s="26" t="str">
        <f t="shared" si="1"/>
        <v>10</v>
      </c>
      <c r="J46" s="97"/>
      <c r="K46" s="26" t="str">
        <f t="shared" si="1"/>
        <v>10</v>
      </c>
      <c r="L46" s="102">
        <v>0.92600000000000005</v>
      </c>
      <c r="M46" s="149">
        <v>10</v>
      </c>
      <c r="N46" s="25">
        <v>0.45</v>
      </c>
      <c r="O46" s="26" t="str">
        <f t="shared" si="9"/>
        <v>10</v>
      </c>
      <c r="P46" s="25">
        <v>1.02</v>
      </c>
      <c r="Q46" s="26" t="str">
        <f t="shared" si="26"/>
        <v>10</v>
      </c>
      <c r="R46" s="25">
        <v>0.97</v>
      </c>
      <c r="S46" s="26" t="str">
        <f t="shared" si="27"/>
        <v>10</v>
      </c>
      <c r="T46" s="25">
        <v>0.59</v>
      </c>
      <c r="U46" s="26" t="str">
        <f t="shared" si="28"/>
        <v>10</v>
      </c>
      <c r="V46" s="28">
        <v>2517</v>
      </c>
      <c r="W46" s="26" t="str">
        <f t="shared" si="10"/>
        <v>5</v>
      </c>
      <c r="X46" s="25">
        <v>0.16</v>
      </c>
      <c r="Y46" s="26" t="str">
        <f t="shared" si="29"/>
        <v>0</v>
      </c>
      <c r="Z46" s="25">
        <v>0.05</v>
      </c>
      <c r="AA46" s="26" t="str">
        <f t="shared" si="30"/>
        <v>5</v>
      </c>
      <c r="AB46" s="154">
        <v>2</v>
      </c>
      <c r="AC46" s="26" t="str">
        <f t="shared" si="31"/>
        <v>5</v>
      </c>
      <c r="AD46" s="30"/>
      <c r="AE46" s="26">
        <v>0</v>
      </c>
      <c r="AF46" s="25" t="s">
        <v>234</v>
      </c>
      <c r="AG46" s="26">
        <v>0</v>
      </c>
      <c r="AH46" s="25" t="s">
        <v>234</v>
      </c>
      <c r="AI46" s="26">
        <v>0</v>
      </c>
      <c r="AJ46" s="31">
        <f t="shared" si="32"/>
        <v>105</v>
      </c>
      <c r="AK46" s="124"/>
      <c r="AL46" s="25"/>
      <c r="AM46" s="100" t="s">
        <v>221</v>
      </c>
    </row>
    <row r="47" spans="1:40" s="32" customFormat="1" ht="24">
      <c r="A47" s="23" t="s">
        <v>88</v>
      </c>
      <c r="B47" s="23" t="s">
        <v>89</v>
      </c>
      <c r="C47" s="24" t="s">
        <v>21</v>
      </c>
      <c r="D47" s="102">
        <v>0.89100000000000001</v>
      </c>
      <c r="E47" s="26" t="str">
        <f t="shared" si="23"/>
        <v>7.5</v>
      </c>
      <c r="F47" s="102">
        <v>0.34799999999999998</v>
      </c>
      <c r="G47" s="26" t="str">
        <f t="shared" si="24"/>
        <v>0</v>
      </c>
      <c r="H47" s="97"/>
      <c r="I47" s="26" t="str">
        <f t="shared" si="1"/>
        <v>10</v>
      </c>
      <c r="J47" s="97"/>
      <c r="K47" s="26" t="str">
        <f t="shared" si="1"/>
        <v>10</v>
      </c>
      <c r="L47" s="25">
        <v>0.90500000000000003</v>
      </c>
      <c r="M47" s="26" t="str">
        <f t="shared" si="25"/>
        <v>10</v>
      </c>
      <c r="N47" s="25">
        <v>0.53</v>
      </c>
      <c r="O47" s="26" t="str">
        <f t="shared" si="9"/>
        <v>10</v>
      </c>
      <c r="P47" s="25">
        <v>0.95</v>
      </c>
      <c r="Q47" s="26" t="str">
        <f t="shared" si="26"/>
        <v>10</v>
      </c>
      <c r="R47" s="25">
        <v>0.87</v>
      </c>
      <c r="S47" s="26" t="str">
        <f t="shared" si="27"/>
        <v>10</v>
      </c>
      <c r="T47" s="25">
        <v>0.28999999999999998</v>
      </c>
      <c r="U47" s="26" t="str">
        <f t="shared" si="28"/>
        <v>0</v>
      </c>
      <c r="V47" s="28" t="s">
        <v>231</v>
      </c>
      <c r="W47" s="26" t="str">
        <f t="shared" si="10"/>
        <v>0</v>
      </c>
      <c r="X47" s="25">
        <v>0.36</v>
      </c>
      <c r="Y47" s="26" t="str">
        <f t="shared" si="29"/>
        <v>0</v>
      </c>
      <c r="Z47" s="25">
        <v>0.28000000000000003</v>
      </c>
      <c r="AA47" s="26" t="str">
        <f t="shared" si="30"/>
        <v>0</v>
      </c>
      <c r="AB47" s="154">
        <v>2</v>
      </c>
      <c r="AC47" s="26" t="str">
        <f t="shared" si="31"/>
        <v>5</v>
      </c>
      <c r="AD47" s="30"/>
      <c r="AE47" s="26">
        <v>4</v>
      </c>
      <c r="AF47" s="25" t="s">
        <v>234</v>
      </c>
      <c r="AG47" s="26">
        <v>0</v>
      </c>
      <c r="AH47" s="25" t="s">
        <v>234</v>
      </c>
      <c r="AI47" s="26">
        <v>0</v>
      </c>
      <c r="AJ47" s="31">
        <f t="shared" si="32"/>
        <v>76.5</v>
      </c>
      <c r="AK47" s="124"/>
      <c r="AL47" s="25"/>
      <c r="AM47" s="100" t="s">
        <v>227</v>
      </c>
    </row>
    <row r="48" spans="1:40" s="32" customFormat="1" ht="36">
      <c r="A48" s="23" t="s">
        <v>90</v>
      </c>
      <c r="B48" s="23" t="s">
        <v>91</v>
      </c>
      <c r="C48" s="24" t="s">
        <v>21</v>
      </c>
      <c r="D48" s="102">
        <v>0.90900000000000003</v>
      </c>
      <c r="E48" s="26" t="str">
        <f t="shared" si="23"/>
        <v>10</v>
      </c>
      <c r="F48" s="102">
        <v>0</v>
      </c>
      <c r="G48" s="26" t="str">
        <f t="shared" si="24"/>
        <v>0</v>
      </c>
      <c r="H48" s="97"/>
      <c r="I48" s="26" t="str">
        <f t="shared" si="1"/>
        <v>10</v>
      </c>
      <c r="J48" s="97"/>
      <c r="K48" s="26" t="str">
        <f t="shared" si="1"/>
        <v>10</v>
      </c>
      <c r="L48" s="25">
        <v>1</v>
      </c>
      <c r="M48" s="26" t="str">
        <f t="shared" si="25"/>
        <v>10</v>
      </c>
      <c r="N48" s="25">
        <v>0.45</v>
      </c>
      <c r="O48" s="26" t="str">
        <f t="shared" si="9"/>
        <v>10</v>
      </c>
      <c r="P48" s="25">
        <v>0.85</v>
      </c>
      <c r="Q48" s="26" t="str">
        <f t="shared" si="26"/>
        <v>0</v>
      </c>
      <c r="R48" s="25">
        <v>0.91</v>
      </c>
      <c r="S48" s="26" t="str">
        <f t="shared" si="27"/>
        <v>10</v>
      </c>
      <c r="T48" s="25">
        <v>0.09</v>
      </c>
      <c r="U48" s="26" t="str">
        <f t="shared" si="28"/>
        <v>0</v>
      </c>
      <c r="V48" s="28">
        <v>27090</v>
      </c>
      <c r="W48" s="26" t="str">
        <f t="shared" si="10"/>
        <v>0</v>
      </c>
      <c r="X48" s="25">
        <v>0.03</v>
      </c>
      <c r="Y48" s="26" t="str">
        <f t="shared" si="29"/>
        <v>5</v>
      </c>
      <c r="Z48" s="25">
        <v>0</v>
      </c>
      <c r="AA48" s="26" t="str">
        <f t="shared" si="30"/>
        <v>5</v>
      </c>
      <c r="AB48" s="154">
        <v>2</v>
      </c>
      <c r="AC48" s="26" t="str">
        <f t="shared" si="31"/>
        <v>5</v>
      </c>
      <c r="AD48" s="30"/>
      <c r="AE48" s="26">
        <v>5</v>
      </c>
      <c r="AF48" s="25" t="s">
        <v>234</v>
      </c>
      <c r="AG48" s="26">
        <v>0</v>
      </c>
      <c r="AH48" s="25" t="s">
        <v>234</v>
      </c>
      <c r="AI48" s="26">
        <v>0</v>
      </c>
      <c r="AJ48" s="31">
        <f t="shared" si="32"/>
        <v>80</v>
      </c>
      <c r="AK48" s="124"/>
      <c r="AL48" s="25"/>
      <c r="AM48" s="112" t="s">
        <v>230</v>
      </c>
    </row>
    <row r="49" spans="1:39" s="32" customFormat="1" ht="24">
      <c r="A49" s="23" t="s">
        <v>92</v>
      </c>
      <c r="B49" s="23" t="s">
        <v>93</v>
      </c>
      <c r="C49" s="24" t="s">
        <v>21</v>
      </c>
      <c r="D49" s="102">
        <v>0.94399999999999995</v>
      </c>
      <c r="E49" s="26" t="str">
        <f t="shared" si="23"/>
        <v>10</v>
      </c>
      <c r="F49" s="102">
        <v>0.27300000000000002</v>
      </c>
      <c r="G49" s="26" t="str">
        <f t="shared" si="24"/>
        <v>0</v>
      </c>
      <c r="H49" s="97"/>
      <c r="I49" s="26" t="str">
        <f t="shared" si="1"/>
        <v>10</v>
      </c>
      <c r="J49" s="97"/>
      <c r="K49" s="26" t="str">
        <f t="shared" si="1"/>
        <v>10</v>
      </c>
      <c r="L49" s="25">
        <v>1</v>
      </c>
      <c r="M49" s="26" t="str">
        <f t="shared" si="25"/>
        <v>10</v>
      </c>
      <c r="N49" s="25">
        <v>0.42</v>
      </c>
      <c r="O49" s="26" t="str">
        <f t="shared" si="9"/>
        <v>10</v>
      </c>
      <c r="P49" s="25">
        <v>1.05</v>
      </c>
      <c r="Q49" s="26" t="str">
        <f t="shared" si="26"/>
        <v>10</v>
      </c>
      <c r="R49" s="25">
        <v>0.9</v>
      </c>
      <c r="S49" s="26" t="str">
        <f t="shared" si="27"/>
        <v>10</v>
      </c>
      <c r="T49" s="25">
        <v>0.35</v>
      </c>
      <c r="U49" s="26" t="str">
        <f t="shared" si="28"/>
        <v>0</v>
      </c>
      <c r="V49" s="28">
        <v>2233</v>
      </c>
      <c r="W49" s="26" t="str">
        <f t="shared" si="10"/>
        <v>5</v>
      </c>
      <c r="X49" s="25">
        <v>0.32</v>
      </c>
      <c r="Y49" s="26" t="str">
        <f t="shared" si="29"/>
        <v>0</v>
      </c>
      <c r="Z49" s="25">
        <v>0.06</v>
      </c>
      <c r="AA49" s="26" t="str">
        <f t="shared" si="30"/>
        <v>0</v>
      </c>
      <c r="AB49" s="154">
        <v>2</v>
      </c>
      <c r="AC49" s="26" t="str">
        <f t="shared" si="31"/>
        <v>5</v>
      </c>
      <c r="AD49" s="30"/>
      <c r="AE49" s="26">
        <v>1</v>
      </c>
      <c r="AF49" s="25" t="s">
        <v>233</v>
      </c>
      <c r="AG49" s="26">
        <v>10</v>
      </c>
      <c r="AH49" s="25" t="s">
        <v>233</v>
      </c>
      <c r="AI49" s="26">
        <v>10</v>
      </c>
      <c r="AJ49" s="31">
        <f t="shared" si="32"/>
        <v>101</v>
      </c>
      <c r="AK49" s="124">
        <v>2</v>
      </c>
      <c r="AL49" s="25"/>
      <c r="AM49" s="100" t="s">
        <v>216</v>
      </c>
    </row>
    <row r="50" spans="1:39" s="32" customFormat="1" ht="24">
      <c r="A50" s="23" t="s">
        <v>94</v>
      </c>
      <c r="B50" s="23" t="s">
        <v>95</v>
      </c>
      <c r="C50" s="24" t="s">
        <v>21</v>
      </c>
      <c r="D50" s="102">
        <v>0.85699999999999998</v>
      </c>
      <c r="E50" s="26" t="str">
        <f t="shared" si="23"/>
        <v>7.5</v>
      </c>
      <c r="F50" s="102" t="s">
        <v>231</v>
      </c>
      <c r="G50" s="26" t="str">
        <f t="shared" si="24"/>
        <v>10</v>
      </c>
      <c r="H50" s="97"/>
      <c r="I50" s="26" t="str">
        <f t="shared" si="1"/>
        <v>10</v>
      </c>
      <c r="J50" s="97"/>
      <c r="K50" s="26" t="str">
        <f t="shared" si="1"/>
        <v>10</v>
      </c>
      <c r="L50" s="25">
        <v>1</v>
      </c>
      <c r="M50" s="26" t="str">
        <f t="shared" si="25"/>
        <v>10</v>
      </c>
      <c r="N50" s="25">
        <v>0.71</v>
      </c>
      <c r="O50" s="26" t="str">
        <f t="shared" si="9"/>
        <v>10</v>
      </c>
      <c r="P50" s="25">
        <v>0.99</v>
      </c>
      <c r="Q50" s="26" t="str">
        <f t="shared" si="26"/>
        <v>10</v>
      </c>
      <c r="R50" s="25">
        <v>0.28999999999999998</v>
      </c>
      <c r="S50" s="26" t="str">
        <f t="shared" si="27"/>
        <v>0</v>
      </c>
      <c r="T50" s="25">
        <v>0</v>
      </c>
      <c r="U50" s="26" t="str">
        <f t="shared" si="28"/>
        <v>0</v>
      </c>
      <c r="V50" s="28">
        <v>15938</v>
      </c>
      <c r="W50" s="26" t="str">
        <f t="shared" si="10"/>
        <v>0</v>
      </c>
      <c r="X50" s="25">
        <v>0</v>
      </c>
      <c r="Y50" s="26" t="str">
        <f t="shared" si="29"/>
        <v>5</v>
      </c>
      <c r="Z50" s="25">
        <v>0</v>
      </c>
      <c r="AA50" s="26" t="str">
        <f t="shared" si="30"/>
        <v>5</v>
      </c>
      <c r="AB50" s="154">
        <v>2</v>
      </c>
      <c r="AC50" s="26" t="str">
        <f t="shared" si="31"/>
        <v>5</v>
      </c>
      <c r="AD50" s="30"/>
      <c r="AE50" s="26">
        <v>5</v>
      </c>
      <c r="AF50" s="25" t="s">
        <v>234</v>
      </c>
      <c r="AG50" s="26">
        <v>0</v>
      </c>
      <c r="AH50" s="25" t="s">
        <v>234</v>
      </c>
      <c r="AI50" s="26">
        <v>0</v>
      </c>
      <c r="AJ50" s="31">
        <f t="shared" si="32"/>
        <v>87.5</v>
      </c>
      <c r="AK50" s="124"/>
      <c r="AL50" s="25"/>
      <c r="AM50" s="112" t="s">
        <v>230</v>
      </c>
    </row>
    <row r="51" spans="1:39" s="32" customFormat="1" ht="24">
      <c r="A51" s="23" t="s">
        <v>94</v>
      </c>
      <c r="B51" s="23" t="s">
        <v>96</v>
      </c>
      <c r="C51" s="24" t="s">
        <v>21</v>
      </c>
      <c r="D51" s="102">
        <v>1</v>
      </c>
      <c r="E51" s="26" t="str">
        <f t="shared" si="23"/>
        <v>10</v>
      </c>
      <c r="F51" s="102" t="s">
        <v>215</v>
      </c>
      <c r="G51" s="26" t="str">
        <f t="shared" si="24"/>
        <v>10</v>
      </c>
      <c r="H51" s="97"/>
      <c r="I51" s="26" t="str">
        <f t="shared" si="1"/>
        <v>10</v>
      </c>
      <c r="J51" s="97"/>
      <c r="K51" s="26" t="str">
        <f t="shared" si="1"/>
        <v>10</v>
      </c>
      <c r="L51" s="102" t="s">
        <v>215</v>
      </c>
      <c r="M51" s="26" t="str">
        <f t="shared" si="25"/>
        <v>10</v>
      </c>
      <c r="N51" s="25">
        <v>0.2</v>
      </c>
      <c r="O51" s="26" t="str">
        <f t="shared" si="9"/>
        <v>0</v>
      </c>
      <c r="P51" s="25">
        <v>1</v>
      </c>
      <c r="Q51" s="26" t="str">
        <f t="shared" si="26"/>
        <v>10</v>
      </c>
      <c r="R51" s="25">
        <v>0.8</v>
      </c>
      <c r="S51" s="26" t="str">
        <f t="shared" si="27"/>
        <v>0</v>
      </c>
      <c r="T51" s="25">
        <v>0.4</v>
      </c>
      <c r="U51" s="26" t="str">
        <f t="shared" si="28"/>
        <v>10</v>
      </c>
      <c r="V51" s="28">
        <v>2938</v>
      </c>
      <c r="W51" s="26" t="str">
        <f t="shared" si="10"/>
        <v>5</v>
      </c>
      <c r="X51" s="25">
        <v>0</v>
      </c>
      <c r="Y51" s="26" t="str">
        <f t="shared" si="29"/>
        <v>5</v>
      </c>
      <c r="Z51" s="25">
        <v>0</v>
      </c>
      <c r="AA51" s="26" t="str">
        <f t="shared" si="30"/>
        <v>5</v>
      </c>
      <c r="AB51" s="154">
        <v>2</v>
      </c>
      <c r="AC51" s="26" t="str">
        <f t="shared" si="31"/>
        <v>5</v>
      </c>
      <c r="AD51" s="30"/>
      <c r="AE51" s="26">
        <v>4</v>
      </c>
      <c r="AF51" s="25" t="s">
        <v>234</v>
      </c>
      <c r="AG51" s="26">
        <v>0</v>
      </c>
      <c r="AH51" s="25" t="s">
        <v>234</v>
      </c>
      <c r="AI51" s="26">
        <v>0</v>
      </c>
      <c r="AJ51" s="31">
        <f t="shared" si="32"/>
        <v>94</v>
      </c>
      <c r="AK51" s="124"/>
      <c r="AL51" s="25"/>
      <c r="AM51" s="112"/>
    </row>
    <row r="52" spans="1:39" s="32" customFormat="1" ht="36">
      <c r="A52" s="23" t="s">
        <v>97</v>
      </c>
      <c r="B52" s="23" t="s">
        <v>98</v>
      </c>
      <c r="C52" s="24" t="s">
        <v>21</v>
      </c>
      <c r="D52" s="102">
        <v>1</v>
      </c>
      <c r="E52" s="26" t="str">
        <f t="shared" si="23"/>
        <v>10</v>
      </c>
      <c r="F52" s="102" t="s">
        <v>215</v>
      </c>
      <c r="G52" s="26" t="str">
        <f t="shared" si="24"/>
        <v>10</v>
      </c>
      <c r="H52" s="97"/>
      <c r="I52" s="26" t="str">
        <f t="shared" si="1"/>
        <v>10</v>
      </c>
      <c r="J52" s="97"/>
      <c r="K52" s="26" t="str">
        <f t="shared" si="1"/>
        <v>10</v>
      </c>
      <c r="L52" s="102" t="s">
        <v>215</v>
      </c>
      <c r="M52" s="26" t="str">
        <f t="shared" si="25"/>
        <v>10</v>
      </c>
      <c r="N52" s="25">
        <v>0.25</v>
      </c>
      <c r="O52" s="26" t="str">
        <f t="shared" si="9"/>
        <v>0</v>
      </c>
      <c r="P52" s="25">
        <v>1.06</v>
      </c>
      <c r="Q52" s="26" t="str">
        <f t="shared" si="26"/>
        <v>10</v>
      </c>
      <c r="R52" s="25">
        <v>1</v>
      </c>
      <c r="S52" s="26" t="str">
        <f t="shared" si="27"/>
        <v>10</v>
      </c>
      <c r="T52" s="25">
        <v>0.42</v>
      </c>
      <c r="U52" s="26" t="str">
        <f t="shared" si="28"/>
        <v>10</v>
      </c>
      <c r="V52" s="28">
        <v>3269</v>
      </c>
      <c r="W52" s="26" t="str">
        <f t="shared" si="10"/>
        <v>5</v>
      </c>
      <c r="X52" s="25">
        <v>0</v>
      </c>
      <c r="Y52" s="26" t="str">
        <f t="shared" si="29"/>
        <v>5</v>
      </c>
      <c r="Z52" s="25">
        <v>0</v>
      </c>
      <c r="AA52" s="26" t="str">
        <f t="shared" si="30"/>
        <v>5</v>
      </c>
      <c r="AB52" s="154">
        <v>2</v>
      </c>
      <c r="AC52" s="26" t="str">
        <f t="shared" si="31"/>
        <v>5</v>
      </c>
      <c r="AD52" s="30"/>
      <c r="AE52" s="26">
        <v>3</v>
      </c>
      <c r="AF52" s="25" t="s">
        <v>233</v>
      </c>
      <c r="AG52" s="26">
        <v>10</v>
      </c>
      <c r="AH52" s="25" t="s">
        <v>233</v>
      </c>
      <c r="AI52" s="26">
        <v>10</v>
      </c>
      <c r="AJ52" s="31">
        <f t="shared" si="32"/>
        <v>123</v>
      </c>
      <c r="AK52" s="124"/>
      <c r="AL52" s="25"/>
      <c r="AM52" s="100"/>
    </row>
    <row r="53" spans="1:39" s="32" customFormat="1" ht="36">
      <c r="A53" s="23" t="s">
        <v>97</v>
      </c>
      <c r="B53" s="23" t="s">
        <v>99</v>
      </c>
      <c r="C53" s="24" t="s">
        <v>21</v>
      </c>
      <c r="D53" s="102">
        <v>0.77600000000000002</v>
      </c>
      <c r="E53" s="26" t="str">
        <f t="shared" si="23"/>
        <v>0</v>
      </c>
      <c r="F53" s="102">
        <v>0</v>
      </c>
      <c r="G53" s="26" t="str">
        <f t="shared" si="24"/>
        <v>0</v>
      </c>
      <c r="H53" s="97"/>
      <c r="I53" s="26" t="str">
        <f t="shared" si="1"/>
        <v>10</v>
      </c>
      <c r="J53" s="97"/>
      <c r="K53" s="26" t="str">
        <f t="shared" si="1"/>
        <v>10</v>
      </c>
      <c r="L53" s="25">
        <v>0.93799999999999994</v>
      </c>
      <c r="M53" s="26" t="str">
        <f t="shared" si="25"/>
        <v>10</v>
      </c>
      <c r="N53" s="25">
        <v>0.21</v>
      </c>
      <c r="O53" s="26" t="str">
        <f t="shared" si="9"/>
        <v>0</v>
      </c>
      <c r="P53" s="25">
        <v>0.94</v>
      </c>
      <c r="Q53" s="26" t="str">
        <f t="shared" si="26"/>
        <v>10</v>
      </c>
      <c r="R53" s="25">
        <v>0.93</v>
      </c>
      <c r="S53" s="26" t="str">
        <f t="shared" si="27"/>
        <v>10</v>
      </c>
      <c r="T53" s="25">
        <v>0.5</v>
      </c>
      <c r="U53" s="26" t="str">
        <f t="shared" si="28"/>
        <v>10</v>
      </c>
      <c r="V53" s="28">
        <v>2467</v>
      </c>
      <c r="W53" s="26" t="str">
        <f t="shared" si="10"/>
        <v>5</v>
      </c>
      <c r="X53" s="25">
        <v>0</v>
      </c>
      <c r="Y53" s="26" t="str">
        <f t="shared" si="29"/>
        <v>5</v>
      </c>
      <c r="Z53" s="25">
        <v>0</v>
      </c>
      <c r="AA53" s="26" t="str">
        <f t="shared" si="30"/>
        <v>5</v>
      </c>
      <c r="AB53" s="154">
        <v>2</v>
      </c>
      <c r="AC53" s="26" t="str">
        <f t="shared" si="31"/>
        <v>5</v>
      </c>
      <c r="AD53" s="30"/>
      <c r="AE53" s="26">
        <v>5</v>
      </c>
      <c r="AF53" s="25" t="s">
        <v>233</v>
      </c>
      <c r="AG53" s="26">
        <v>10</v>
      </c>
      <c r="AH53" s="25" t="s">
        <v>233</v>
      </c>
      <c r="AI53" s="26">
        <v>10</v>
      </c>
      <c r="AJ53" s="31">
        <f t="shared" si="32"/>
        <v>105</v>
      </c>
      <c r="AK53" s="124"/>
      <c r="AL53" s="25"/>
      <c r="AM53" s="100"/>
    </row>
    <row r="54" spans="1:39" s="32" customFormat="1" ht="36">
      <c r="A54" s="23" t="s">
        <v>97</v>
      </c>
      <c r="B54" s="23" t="s">
        <v>100</v>
      </c>
      <c r="C54" s="24" t="s">
        <v>21</v>
      </c>
      <c r="D54" s="102">
        <v>0.86699999999999999</v>
      </c>
      <c r="E54" s="26" t="str">
        <f t="shared" si="23"/>
        <v>7.5</v>
      </c>
      <c r="F54" s="25">
        <v>0.33300000000000002</v>
      </c>
      <c r="G54" s="26" t="str">
        <f t="shared" si="24"/>
        <v>0</v>
      </c>
      <c r="H54" s="97"/>
      <c r="I54" s="26" t="str">
        <f t="shared" si="1"/>
        <v>10</v>
      </c>
      <c r="J54" s="97"/>
      <c r="K54" s="26" t="str">
        <f t="shared" si="1"/>
        <v>10</v>
      </c>
      <c r="L54" s="25">
        <v>1</v>
      </c>
      <c r="M54" s="26" t="str">
        <f t="shared" si="25"/>
        <v>10</v>
      </c>
      <c r="N54" s="25">
        <v>0.43</v>
      </c>
      <c r="O54" s="26" t="str">
        <f t="shared" si="9"/>
        <v>10</v>
      </c>
      <c r="P54" s="25">
        <v>1.04</v>
      </c>
      <c r="Q54" s="26" t="str">
        <f t="shared" si="26"/>
        <v>10</v>
      </c>
      <c r="R54" s="25">
        <v>1</v>
      </c>
      <c r="S54" s="26" t="str">
        <f t="shared" si="27"/>
        <v>10</v>
      </c>
      <c r="T54" s="25">
        <v>0.28999999999999998</v>
      </c>
      <c r="U54" s="26" t="str">
        <f t="shared" si="28"/>
        <v>0</v>
      </c>
      <c r="V54" s="28">
        <v>4041</v>
      </c>
      <c r="W54" s="26" t="str">
        <f t="shared" si="10"/>
        <v>5</v>
      </c>
      <c r="X54" s="25">
        <v>0</v>
      </c>
      <c r="Y54" s="26" t="str">
        <f t="shared" si="29"/>
        <v>5</v>
      </c>
      <c r="Z54" s="25">
        <v>0</v>
      </c>
      <c r="AA54" s="26" t="str">
        <f t="shared" si="30"/>
        <v>5</v>
      </c>
      <c r="AB54" s="154">
        <v>2</v>
      </c>
      <c r="AC54" s="26" t="str">
        <f t="shared" si="31"/>
        <v>5</v>
      </c>
      <c r="AD54" s="30"/>
      <c r="AE54" s="26">
        <v>5</v>
      </c>
      <c r="AF54" s="25" t="s">
        <v>233</v>
      </c>
      <c r="AG54" s="26">
        <v>10</v>
      </c>
      <c r="AH54" s="25" t="s">
        <v>233</v>
      </c>
      <c r="AI54" s="26">
        <v>10</v>
      </c>
      <c r="AJ54" s="31">
        <f t="shared" si="32"/>
        <v>112.5</v>
      </c>
      <c r="AK54" s="124"/>
      <c r="AL54" s="25"/>
    </row>
    <row r="55" spans="1:39" s="32" customFormat="1" ht="24">
      <c r="A55" s="23" t="s">
        <v>101</v>
      </c>
      <c r="B55" s="23" t="s">
        <v>102</v>
      </c>
      <c r="C55" s="24" t="s">
        <v>21</v>
      </c>
      <c r="D55" s="102">
        <v>1</v>
      </c>
      <c r="E55" s="26" t="str">
        <f t="shared" si="23"/>
        <v>10</v>
      </c>
      <c r="F55" s="25">
        <v>1</v>
      </c>
      <c r="G55" s="26" t="str">
        <f t="shared" si="24"/>
        <v>10</v>
      </c>
      <c r="H55" s="97"/>
      <c r="I55" s="26" t="str">
        <f t="shared" si="1"/>
        <v>10</v>
      </c>
      <c r="J55" s="97"/>
      <c r="K55" s="26" t="str">
        <f t="shared" si="1"/>
        <v>10</v>
      </c>
      <c r="L55" s="25">
        <v>1</v>
      </c>
      <c r="M55" s="26" t="str">
        <f t="shared" si="25"/>
        <v>10</v>
      </c>
      <c r="N55" s="25">
        <v>0.56000000000000005</v>
      </c>
      <c r="O55" s="26" t="str">
        <f t="shared" si="9"/>
        <v>10</v>
      </c>
      <c r="P55" s="25">
        <v>0.75</v>
      </c>
      <c r="Q55" s="26" t="str">
        <f t="shared" si="26"/>
        <v>0</v>
      </c>
      <c r="R55" s="25">
        <v>1</v>
      </c>
      <c r="S55" s="26" t="str">
        <f t="shared" si="27"/>
        <v>10</v>
      </c>
      <c r="T55" s="25">
        <v>0.44</v>
      </c>
      <c r="U55" s="26" t="str">
        <f t="shared" si="28"/>
        <v>10</v>
      </c>
      <c r="V55" s="28">
        <v>3268</v>
      </c>
      <c r="W55" s="26" t="str">
        <f t="shared" si="10"/>
        <v>5</v>
      </c>
      <c r="X55" s="25">
        <v>0</v>
      </c>
      <c r="Y55" s="26" t="str">
        <f t="shared" si="29"/>
        <v>5</v>
      </c>
      <c r="Z55" s="25">
        <v>0</v>
      </c>
      <c r="AA55" s="26" t="str">
        <f t="shared" si="30"/>
        <v>5</v>
      </c>
      <c r="AB55" s="154">
        <v>2</v>
      </c>
      <c r="AC55" s="26" t="str">
        <f t="shared" si="31"/>
        <v>5</v>
      </c>
      <c r="AD55" s="30"/>
      <c r="AE55" s="26">
        <v>5</v>
      </c>
      <c r="AF55" s="25" t="s">
        <v>233</v>
      </c>
      <c r="AG55" s="26">
        <v>10</v>
      </c>
      <c r="AH55" s="25" t="s">
        <v>234</v>
      </c>
      <c r="AI55" s="26">
        <v>0</v>
      </c>
      <c r="AJ55" s="31">
        <f t="shared" si="32"/>
        <v>115</v>
      </c>
      <c r="AK55" s="124"/>
      <c r="AL55" s="25"/>
      <c r="AM55" s="100" t="s">
        <v>228</v>
      </c>
    </row>
    <row r="56" spans="1:39" s="32" customFormat="1" ht="13">
      <c r="A56" s="23" t="s">
        <v>103</v>
      </c>
      <c r="B56" s="23" t="s">
        <v>104</v>
      </c>
      <c r="C56" s="24" t="s">
        <v>21</v>
      </c>
      <c r="D56" s="102">
        <v>0.92300000000000004</v>
      </c>
      <c r="E56" s="26" t="str">
        <f t="shared" si="23"/>
        <v>10</v>
      </c>
      <c r="F56" s="102" t="s">
        <v>231</v>
      </c>
      <c r="G56" s="26" t="str">
        <f t="shared" si="24"/>
        <v>10</v>
      </c>
      <c r="H56" s="97"/>
      <c r="I56" s="26" t="str">
        <f t="shared" si="1"/>
        <v>10</v>
      </c>
      <c r="J56" s="97"/>
      <c r="K56" s="26" t="str">
        <f t="shared" si="1"/>
        <v>10</v>
      </c>
      <c r="L56" s="25">
        <v>0</v>
      </c>
      <c r="M56" s="26" t="str">
        <f t="shared" si="25"/>
        <v>0</v>
      </c>
      <c r="N56" s="25">
        <v>0.55000000000000004</v>
      </c>
      <c r="O56" s="26" t="str">
        <f t="shared" si="9"/>
        <v>10</v>
      </c>
      <c r="P56" s="25">
        <v>1.1499999999999999</v>
      </c>
      <c r="Q56" s="26" t="str">
        <f t="shared" si="26"/>
        <v>10</v>
      </c>
      <c r="R56" s="25">
        <v>0.91</v>
      </c>
      <c r="S56" s="26" t="str">
        <f t="shared" si="27"/>
        <v>10</v>
      </c>
      <c r="T56" s="25">
        <v>0.18</v>
      </c>
      <c r="U56" s="26" t="str">
        <f t="shared" si="28"/>
        <v>0</v>
      </c>
      <c r="V56" s="28" t="s">
        <v>231</v>
      </c>
      <c r="W56" s="26" t="str">
        <f t="shared" si="10"/>
        <v>0</v>
      </c>
      <c r="X56" s="25">
        <v>0</v>
      </c>
      <c r="Y56" s="26" t="str">
        <f t="shared" si="29"/>
        <v>5</v>
      </c>
      <c r="Z56" s="25">
        <v>0</v>
      </c>
      <c r="AA56" s="26" t="str">
        <f t="shared" si="30"/>
        <v>5</v>
      </c>
      <c r="AB56" s="154">
        <v>2</v>
      </c>
      <c r="AC56" s="26" t="str">
        <f t="shared" si="31"/>
        <v>5</v>
      </c>
      <c r="AD56" s="30"/>
      <c r="AE56" s="26">
        <v>5</v>
      </c>
      <c r="AF56" s="25" t="s">
        <v>234</v>
      </c>
      <c r="AG56" s="26">
        <v>0</v>
      </c>
      <c r="AH56" s="25" t="s">
        <v>234</v>
      </c>
      <c r="AI56" s="26">
        <v>0</v>
      </c>
      <c r="AJ56" s="31">
        <f t="shared" si="32"/>
        <v>90</v>
      </c>
      <c r="AK56" s="124"/>
      <c r="AL56" s="25"/>
      <c r="AM56" s="112" t="s">
        <v>230</v>
      </c>
    </row>
    <row r="57" spans="1:39" s="32" customFormat="1" ht="24">
      <c r="A57" s="23" t="s">
        <v>105</v>
      </c>
      <c r="B57" s="23" t="s">
        <v>106</v>
      </c>
      <c r="C57" s="24" t="s">
        <v>21</v>
      </c>
      <c r="D57" s="102">
        <v>0.92500000000000004</v>
      </c>
      <c r="E57" s="26" t="str">
        <f t="shared" si="23"/>
        <v>10</v>
      </c>
      <c r="F57" s="102">
        <v>0.16700000000000001</v>
      </c>
      <c r="G57" s="26" t="str">
        <f t="shared" si="24"/>
        <v>0</v>
      </c>
      <c r="H57" s="97"/>
      <c r="I57" s="26" t="str">
        <f t="shared" si="1"/>
        <v>10</v>
      </c>
      <c r="J57" s="97"/>
      <c r="K57" s="26" t="str">
        <f t="shared" si="1"/>
        <v>10</v>
      </c>
      <c r="L57" s="25">
        <v>1</v>
      </c>
      <c r="M57" s="26" t="str">
        <f t="shared" si="25"/>
        <v>10</v>
      </c>
      <c r="N57" s="25">
        <v>0.59</v>
      </c>
      <c r="O57" s="26" t="str">
        <f t="shared" si="9"/>
        <v>10</v>
      </c>
      <c r="P57" s="25">
        <v>1.05</v>
      </c>
      <c r="Q57" s="26" t="str">
        <f t="shared" si="26"/>
        <v>10</v>
      </c>
      <c r="R57" s="25">
        <v>0.68</v>
      </c>
      <c r="S57" s="26" t="str">
        <f t="shared" si="27"/>
        <v>0</v>
      </c>
      <c r="T57" s="25">
        <v>0.38</v>
      </c>
      <c r="U57" s="26" t="str">
        <f t="shared" si="28"/>
        <v>7.5</v>
      </c>
      <c r="V57" s="28" t="s">
        <v>231</v>
      </c>
      <c r="W57" s="26" t="str">
        <f t="shared" si="10"/>
        <v>0</v>
      </c>
      <c r="X57" s="25">
        <v>0.34</v>
      </c>
      <c r="Y57" s="26" t="str">
        <f t="shared" si="29"/>
        <v>0</v>
      </c>
      <c r="Z57" s="25">
        <v>0.2</v>
      </c>
      <c r="AA57" s="26" t="str">
        <f t="shared" si="30"/>
        <v>0</v>
      </c>
      <c r="AB57" s="154">
        <v>2</v>
      </c>
      <c r="AC57" s="26" t="str">
        <f t="shared" si="31"/>
        <v>5</v>
      </c>
      <c r="AD57" s="30"/>
      <c r="AE57" s="26">
        <v>5</v>
      </c>
      <c r="AF57" s="25" t="s">
        <v>233</v>
      </c>
      <c r="AG57" s="26">
        <v>7</v>
      </c>
      <c r="AH57" s="25" t="s">
        <v>233</v>
      </c>
      <c r="AI57" s="26">
        <v>10</v>
      </c>
      <c r="AJ57" s="31">
        <f t="shared" si="32"/>
        <v>94.5</v>
      </c>
      <c r="AK57" s="124"/>
      <c r="AL57" s="25"/>
      <c r="AM57" s="100" t="s">
        <v>217</v>
      </c>
    </row>
    <row r="58" spans="1:39" s="32" customFormat="1" ht="24">
      <c r="A58" s="23" t="s">
        <v>105</v>
      </c>
      <c r="B58" s="23" t="s">
        <v>189</v>
      </c>
      <c r="C58" s="24" t="s">
        <v>21</v>
      </c>
      <c r="D58" s="102">
        <v>0.78800000000000003</v>
      </c>
      <c r="E58" s="26" t="str">
        <f>IF(D58&gt;=89.9%,"10",IF(D58&gt;=85.5%,"7.5",IF(D58&lt;85.5%,"0")))</f>
        <v>0</v>
      </c>
      <c r="F58" s="102">
        <v>0.45500000000000002</v>
      </c>
      <c r="G58" s="26" t="str">
        <f>IF(F58&gt;=79.9%,"10",IF(F58&gt;=76%,"7.5",IF(F58&lt;76%,"0")))</f>
        <v>0</v>
      </c>
      <c r="H58" s="97"/>
      <c r="I58" s="26" t="str">
        <f t="shared" si="1"/>
        <v>10</v>
      </c>
      <c r="J58" s="97"/>
      <c r="K58" s="26" t="str">
        <f t="shared" si="1"/>
        <v>10</v>
      </c>
      <c r="L58" s="25">
        <v>1</v>
      </c>
      <c r="M58" s="26" t="str">
        <f>IF(L58&gt;=85%,"10",IF(L58&gt;=80.75%,"7.5",IF(L58&lt;80.75%,"0")))</f>
        <v>10</v>
      </c>
      <c r="N58" s="25">
        <v>0.42</v>
      </c>
      <c r="O58" s="26" t="str">
        <f t="shared" si="9"/>
        <v>10</v>
      </c>
      <c r="P58" s="25">
        <v>1.01</v>
      </c>
      <c r="Q58" s="26" t="str">
        <f t="shared" si="26"/>
        <v>10</v>
      </c>
      <c r="R58" s="25">
        <v>0.76</v>
      </c>
      <c r="S58" s="26" t="str">
        <f>IF(R58&gt;=85%,"10",IF(R58&gt;=80.75%,"7.5",IF(R58&lt;80.75%,"0")))</f>
        <v>0</v>
      </c>
      <c r="T58" s="25">
        <v>0.36</v>
      </c>
      <c r="U58" s="26" t="str">
        <f>IF(T58&gt;=40%,"10",IF(T58&gt;=38%,"7.5",IF(T58&lt;38%,"0")))</f>
        <v>0</v>
      </c>
      <c r="V58" s="28" t="s">
        <v>231</v>
      </c>
      <c r="W58" s="26" t="str">
        <f t="shared" si="10"/>
        <v>0</v>
      </c>
      <c r="X58" s="25">
        <v>0</v>
      </c>
      <c r="Y58" s="26" t="str">
        <f t="shared" si="29"/>
        <v>5</v>
      </c>
      <c r="Z58" s="25">
        <v>0</v>
      </c>
      <c r="AA58" s="26" t="str">
        <f t="shared" si="30"/>
        <v>5</v>
      </c>
      <c r="AB58" s="154">
        <v>2</v>
      </c>
      <c r="AC58" s="26" t="str">
        <f t="shared" si="31"/>
        <v>5</v>
      </c>
      <c r="AD58" s="30"/>
      <c r="AE58" s="26">
        <v>5</v>
      </c>
      <c r="AF58" s="25" t="s">
        <v>233</v>
      </c>
      <c r="AG58" s="26">
        <v>7</v>
      </c>
      <c r="AH58" s="25" t="s">
        <v>233</v>
      </c>
      <c r="AI58" s="26">
        <v>10</v>
      </c>
      <c r="AJ58" s="31">
        <f t="shared" si="32"/>
        <v>87</v>
      </c>
      <c r="AK58" s="124"/>
      <c r="AL58" s="25"/>
      <c r="AM58" s="100"/>
    </row>
    <row r="59" spans="1:39" s="32" customFormat="1" ht="24">
      <c r="A59" s="23" t="s">
        <v>107</v>
      </c>
      <c r="B59" s="23" t="s">
        <v>108</v>
      </c>
      <c r="C59" s="24" t="s">
        <v>21</v>
      </c>
      <c r="D59" s="102">
        <v>0.9</v>
      </c>
      <c r="E59" s="26" t="str">
        <f>IF(D59&gt;=89.9%,"10",IF(D59&gt;=85.5%,"7.5",IF(D59&lt;85.5%,"0")))</f>
        <v>10</v>
      </c>
      <c r="F59" s="102">
        <v>0.5</v>
      </c>
      <c r="G59" s="26" t="str">
        <f>IF(F59&gt;=79.9%,"10",IF(F59&gt;=76%,"7.5",IF(F59&lt;76%,"0")))</f>
        <v>0</v>
      </c>
      <c r="H59" s="97"/>
      <c r="I59" s="26" t="str">
        <f t="shared" si="1"/>
        <v>10</v>
      </c>
      <c r="J59" s="97"/>
      <c r="K59" s="26" t="str">
        <f t="shared" si="1"/>
        <v>10</v>
      </c>
      <c r="L59" s="25">
        <v>1</v>
      </c>
      <c r="M59" s="26" t="str">
        <f>IF(L59&gt;=85%,"10",IF(L59&gt;=80.75%,"7.5",IF(L59&lt;80.75%,"0")))</f>
        <v>10</v>
      </c>
      <c r="N59" s="25">
        <v>0.26</v>
      </c>
      <c r="O59" s="26" t="str">
        <f t="shared" si="9"/>
        <v>0</v>
      </c>
      <c r="P59" s="25">
        <v>0.88</v>
      </c>
      <c r="Q59" s="26" t="str">
        <f>IF(P59&gt;=90%,"10",IF(P59&gt;=85.5%,"7.5",IF(P59&lt;85.5%,"0")))</f>
        <v>7.5</v>
      </c>
      <c r="R59" s="25">
        <v>0.87</v>
      </c>
      <c r="S59" s="26" t="str">
        <f>IF(R59&gt;=85%,"10",IF(R59&gt;=80.75%,"7.5",IF(R59&lt;80.75%,"0")))</f>
        <v>10</v>
      </c>
      <c r="T59" s="25">
        <v>0.26</v>
      </c>
      <c r="U59" s="26" t="str">
        <f>IF(T59&gt;=40%,"10",IF(T59&gt;=38%,"7.5",IF(T59&lt;38%,"0")))</f>
        <v>0</v>
      </c>
      <c r="V59" s="28">
        <v>6351</v>
      </c>
      <c r="W59" s="26" t="str">
        <f t="shared" si="10"/>
        <v>5</v>
      </c>
      <c r="X59" s="25">
        <v>0</v>
      </c>
      <c r="Y59" s="26" t="str">
        <f>IF(X59&lt;=5%,"5",IF(X59&lt;=5.25%,"3.75",IF(X59&gt;5.25%,"0")))</f>
        <v>5</v>
      </c>
      <c r="Z59" s="25">
        <v>0</v>
      </c>
      <c r="AA59" s="26" t="str">
        <f>IF(Z59&lt;=5%,"5",IF(Z59&lt;=5.25%,"3.75",IF(Z59&gt;5.25%,"0")))</f>
        <v>5</v>
      </c>
      <c r="AB59" s="154">
        <v>2</v>
      </c>
      <c r="AC59" s="26" t="str">
        <f>IF(AB59=2,"5",IF(AB59=1,"0"))</f>
        <v>5</v>
      </c>
      <c r="AD59" s="30"/>
      <c r="AE59" s="26">
        <v>3</v>
      </c>
      <c r="AF59" s="25" t="s">
        <v>233</v>
      </c>
      <c r="AG59" s="26">
        <v>10</v>
      </c>
      <c r="AH59" s="25" t="s">
        <v>234</v>
      </c>
      <c r="AI59" s="26">
        <v>0</v>
      </c>
      <c r="AJ59" s="31">
        <f>E59+G59+I59+K59+M59+O59+Q59+S59+U59+W59+Y59+AA59+AC59+AE59+AG59+AI59</f>
        <v>90.5</v>
      </c>
      <c r="AK59" s="124">
        <v>1</v>
      </c>
      <c r="AL59" s="25"/>
      <c r="AM59" s="100" t="s">
        <v>218</v>
      </c>
    </row>
    <row r="60" spans="1:39" s="32" customFormat="1" ht="24">
      <c r="A60" s="23" t="s">
        <v>107</v>
      </c>
      <c r="B60" s="23" t="s">
        <v>190</v>
      </c>
      <c r="C60" s="24" t="s">
        <v>21</v>
      </c>
      <c r="D60" s="102">
        <v>0.83299999999999996</v>
      </c>
      <c r="E60" s="26" t="str">
        <f>IF(D60&gt;=89.9%,"10",IF(D60&gt;=85.5%,"7.5",IF(D60&lt;85.5%,"0")))</f>
        <v>0</v>
      </c>
      <c r="F60" s="102">
        <v>0</v>
      </c>
      <c r="G60" s="26" t="str">
        <f>IF(F60&gt;=79.9%,"10",IF(F60&gt;=76%,"7.5",IF(F60&lt;76%,"0")))</f>
        <v>0</v>
      </c>
      <c r="H60" s="97"/>
      <c r="I60" s="26" t="str">
        <f t="shared" si="1"/>
        <v>10</v>
      </c>
      <c r="J60" s="97"/>
      <c r="K60" s="26" t="str">
        <f t="shared" si="1"/>
        <v>10</v>
      </c>
      <c r="L60" s="25">
        <v>1</v>
      </c>
      <c r="M60" s="26" t="str">
        <f>IF(L60&gt;=85%,"10",IF(L60&gt;=80.75%,"7.5",IF(L60&lt;80.75%,"0")))</f>
        <v>10</v>
      </c>
      <c r="N60" s="25">
        <v>0.23</v>
      </c>
      <c r="O60" s="26" t="str">
        <f t="shared" si="9"/>
        <v>0</v>
      </c>
      <c r="P60" s="25">
        <v>1.39</v>
      </c>
      <c r="Q60" s="26" t="str">
        <f>IF(P60&gt;=90%,"10",IF(P60&gt;=85.5%,"7.5",IF(P60&lt;85.5%,"0")))</f>
        <v>10</v>
      </c>
      <c r="R60" s="25">
        <v>1</v>
      </c>
      <c r="S60" s="26" t="str">
        <f>IF(R60&gt;=85%,"10",IF(R60&gt;=80.75%,"7.5",IF(R60&lt;80.75%,"0")))</f>
        <v>10</v>
      </c>
      <c r="T60" s="25">
        <v>0.46</v>
      </c>
      <c r="U60" s="26" t="str">
        <f>IF(T60&gt;=40%,"10",IF(T60&gt;=38%,"7.5",IF(T60&lt;38%,"0")))</f>
        <v>10</v>
      </c>
      <c r="V60" s="28" t="s">
        <v>231</v>
      </c>
      <c r="W60" s="26" t="str">
        <f t="shared" si="10"/>
        <v>0</v>
      </c>
      <c r="X60" s="25">
        <v>0</v>
      </c>
      <c r="Y60" s="26" t="str">
        <f t="shared" ref="Y60:Y62" si="33">IF(X60&lt;=5%,"5",IF(X60&lt;=5.25%,"3.75",IF(X60&gt;5.25%,"0")))</f>
        <v>5</v>
      </c>
      <c r="Z60" s="25">
        <v>0</v>
      </c>
      <c r="AA60" s="26" t="str">
        <f t="shared" ref="AA60:AA62" si="34">IF(Z60&lt;=5%,"5",IF(Z60&lt;=5.25%,"3.75",IF(Z60&gt;5.25%,"0")))</f>
        <v>5</v>
      </c>
      <c r="AB60" s="154">
        <v>2</v>
      </c>
      <c r="AC60" s="26" t="str">
        <f t="shared" ref="AC60:AC62" si="35">IF(AB60=2,"5",IF(AB60=1,"0"))</f>
        <v>5</v>
      </c>
      <c r="AD60" s="30"/>
      <c r="AE60" s="26">
        <v>5</v>
      </c>
      <c r="AF60" s="25" t="s">
        <v>233</v>
      </c>
      <c r="AG60" s="26">
        <v>10</v>
      </c>
      <c r="AH60" s="25" t="s">
        <v>234</v>
      </c>
      <c r="AI60" s="26">
        <v>0</v>
      </c>
      <c r="AJ60" s="31">
        <f>E60+G60+I60+K60+M60+O60+Q60+S60+U60+W60+Y60+AA60+AC60+AE60+AG60+AI60</f>
        <v>90</v>
      </c>
      <c r="AK60" s="124"/>
      <c r="AL60" s="25"/>
      <c r="AM60" s="100"/>
    </row>
    <row r="61" spans="1:39" s="32" customFormat="1" ht="13">
      <c r="A61" s="23" t="s">
        <v>109</v>
      </c>
      <c r="B61" s="23" t="s">
        <v>110</v>
      </c>
      <c r="C61" s="24" t="s">
        <v>21</v>
      </c>
      <c r="D61" s="102">
        <v>0.95199999999999996</v>
      </c>
      <c r="E61" s="26" t="str">
        <f>IF(D61&gt;=89.9%,"10",IF(D61&gt;=85.5%,"7.5",IF(D61&lt;85.5%,"0")))</f>
        <v>10</v>
      </c>
      <c r="F61" s="25">
        <v>0.5</v>
      </c>
      <c r="G61" s="26" t="str">
        <f>IF(F61&gt;=79.9%,"10",IF(F61&gt;=76%,"7.5",IF(F61&lt;76%,"0")))</f>
        <v>0</v>
      </c>
      <c r="H61" s="97"/>
      <c r="I61" s="26" t="str">
        <f t="shared" si="1"/>
        <v>10</v>
      </c>
      <c r="J61" s="97"/>
      <c r="K61" s="26" t="str">
        <f t="shared" si="1"/>
        <v>10</v>
      </c>
      <c r="L61" s="25">
        <v>1</v>
      </c>
      <c r="M61" s="26" t="str">
        <f>IF(L61&gt;=85%,"10",IF(L61&gt;=80.75%,"7.5",IF(L61&lt;80.75%,"0")))</f>
        <v>10</v>
      </c>
      <c r="N61" s="25">
        <v>0.67</v>
      </c>
      <c r="O61" s="26" t="str">
        <f t="shared" si="9"/>
        <v>10</v>
      </c>
      <c r="P61" s="25">
        <v>1.05</v>
      </c>
      <c r="Q61" s="26" t="str">
        <f>IF(P61&gt;=90%,"10",IF(P61&gt;=85.5%,"7.5",IF(P61&lt;85.5%,"0")))</f>
        <v>10</v>
      </c>
      <c r="R61" s="25">
        <v>0.95</v>
      </c>
      <c r="S61" s="26" t="str">
        <f>IF(R61&gt;=85%,"10",IF(R61&gt;=80.75%,"7.5",IF(R61&lt;80.75%,"0")))</f>
        <v>10</v>
      </c>
      <c r="T61" s="25">
        <v>0.33</v>
      </c>
      <c r="U61" s="26" t="str">
        <f>IF(T61&gt;=40%,"10",IF(T61&gt;=38%,"7.5",IF(T61&lt;38%,"0")))</f>
        <v>0</v>
      </c>
      <c r="V61" s="28">
        <v>12108</v>
      </c>
      <c r="W61" s="26" t="str">
        <f t="shared" si="10"/>
        <v>0</v>
      </c>
      <c r="X61" s="25">
        <v>0</v>
      </c>
      <c r="Y61" s="26" t="str">
        <f t="shared" si="33"/>
        <v>5</v>
      </c>
      <c r="Z61" s="25">
        <v>0</v>
      </c>
      <c r="AA61" s="26" t="str">
        <f t="shared" si="34"/>
        <v>5</v>
      </c>
      <c r="AB61" s="154">
        <v>2</v>
      </c>
      <c r="AC61" s="26" t="str">
        <f t="shared" si="35"/>
        <v>5</v>
      </c>
      <c r="AD61" s="30"/>
      <c r="AE61" s="26">
        <v>5</v>
      </c>
      <c r="AF61" s="25" t="s">
        <v>233</v>
      </c>
      <c r="AG61" s="26">
        <v>10</v>
      </c>
      <c r="AH61" s="25" t="s">
        <v>233</v>
      </c>
      <c r="AI61" s="26">
        <v>10</v>
      </c>
      <c r="AJ61" s="31">
        <f>E61+G61+I61+K61+M61+O61+Q61+S61+U61+W61+Y61+AA61+AC61+AE61+AG61+AI61</f>
        <v>110</v>
      </c>
      <c r="AK61" s="124"/>
      <c r="AL61" s="25"/>
    </row>
    <row r="62" spans="1:39" s="32" customFormat="1" ht="13">
      <c r="A62" s="23" t="s">
        <v>191</v>
      </c>
      <c r="B62" s="23" t="s">
        <v>192</v>
      </c>
      <c r="C62" s="24" t="s">
        <v>21</v>
      </c>
      <c r="D62" s="102">
        <v>0.71399999999999997</v>
      </c>
      <c r="E62" s="26" t="str">
        <f>IF(D62&gt;=89.9%,"10",IF(D62&gt;=85.5%,"7.5",IF(D62&lt;85.5%,"0")))</f>
        <v>0</v>
      </c>
      <c r="F62" s="25">
        <v>0.33</v>
      </c>
      <c r="G62" s="26" t="str">
        <f>IF(F62&gt;=79.9%,"10",IF(F62&gt;=76%,"7.5",IF(F62&lt;76%,"0")))</f>
        <v>0</v>
      </c>
      <c r="H62" s="97"/>
      <c r="I62" s="26" t="str">
        <f t="shared" si="1"/>
        <v>10</v>
      </c>
      <c r="J62" s="97"/>
      <c r="K62" s="26" t="str">
        <f t="shared" si="1"/>
        <v>10</v>
      </c>
      <c r="L62" s="25">
        <v>1</v>
      </c>
      <c r="M62" s="26" t="str">
        <f>IF(L62&gt;=85%,"10",IF(L62&gt;=80.75%,"7.5",IF(L62&lt;80.75%,"0")))</f>
        <v>10</v>
      </c>
      <c r="N62" s="25">
        <v>0.28999999999999998</v>
      </c>
      <c r="O62" s="26" t="str">
        <f t="shared" si="9"/>
        <v>7.5</v>
      </c>
      <c r="P62" s="25">
        <v>0.48</v>
      </c>
      <c r="Q62" s="26" t="str">
        <f>IF(P62&gt;=90%,"10",IF(P62&gt;=85.5%,"7.5",IF(P62&lt;85.5%,"0")))</f>
        <v>0</v>
      </c>
      <c r="R62" s="25">
        <v>0.86</v>
      </c>
      <c r="S62" s="26" t="str">
        <f>IF(R62&gt;=85%,"10",IF(R62&gt;=80.75%,"7.5",IF(R62&lt;80.75%,"0")))</f>
        <v>10</v>
      </c>
      <c r="T62" s="25">
        <v>0.86</v>
      </c>
      <c r="U62" s="26" t="str">
        <f>IF(T62&gt;=40%,"10",IF(T62&gt;=38%,"7.5",IF(T62&lt;38%,"0")))</f>
        <v>10</v>
      </c>
      <c r="V62" s="28">
        <v>10787</v>
      </c>
      <c r="W62" s="26" t="str">
        <f t="shared" si="10"/>
        <v>2</v>
      </c>
      <c r="X62" s="25">
        <v>0</v>
      </c>
      <c r="Y62" s="26" t="str">
        <f t="shared" si="33"/>
        <v>5</v>
      </c>
      <c r="Z62" s="25">
        <v>0</v>
      </c>
      <c r="AA62" s="26" t="str">
        <f t="shared" si="34"/>
        <v>5</v>
      </c>
      <c r="AB62" s="154">
        <v>2</v>
      </c>
      <c r="AC62" s="26" t="str">
        <f t="shared" si="35"/>
        <v>5</v>
      </c>
      <c r="AD62" s="30"/>
      <c r="AE62" s="26">
        <v>5</v>
      </c>
      <c r="AF62" s="25" t="s">
        <v>233</v>
      </c>
      <c r="AG62" s="26">
        <v>7</v>
      </c>
      <c r="AH62" s="25" t="s">
        <v>233</v>
      </c>
      <c r="AI62" s="26">
        <v>10</v>
      </c>
      <c r="AJ62" s="31">
        <f>E62+G62+I62+K62+M62+O62+Q62+S62+U62+W62+Y62+AA62+AC62+AE62+AG62+AI62</f>
        <v>96.5</v>
      </c>
      <c r="AK62" s="124"/>
      <c r="AL62" s="25"/>
    </row>
    <row r="63" spans="1:39" s="32" customFormat="1" ht="24">
      <c r="A63" s="23" t="s">
        <v>111</v>
      </c>
      <c r="B63" s="23" t="s">
        <v>112</v>
      </c>
      <c r="C63" s="24" t="s">
        <v>21</v>
      </c>
      <c r="D63" s="102">
        <v>0.91400000000000003</v>
      </c>
      <c r="E63" s="26" t="str">
        <f t="shared" ref="E63:E71" si="36">IF(D63&gt;=89.9%,"10",IF(D63&gt;=85.5%,"7.5",IF(D63&lt;85.5%,"0")))</f>
        <v>10</v>
      </c>
      <c r="F63" s="25">
        <v>0.33</v>
      </c>
      <c r="G63" s="26" t="str">
        <f t="shared" ref="G63:G71" si="37">IF(F63&gt;=79.9%,"10",IF(F63&gt;=76%,"7.5",IF(F63&lt;76%,"0")))</f>
        <v>0</v>
      </c>
      <c r="H63" s="97"/>
      <c r="I63" s="26" t="str">
        <f t="shared" si="1"/>
        <v>10</v>
      </c>
      <c r="J63" s="97"/>
      <c r="K63" s="26" t="str">
        <f t="shared" si="1"/>
        <v>10</v>
      </c>
      <c r="L63" s="102">
        <v>1</v>
      </c>
      <c r="M63" s="149" t="str">
        <f t="shared" ref="M63:M70" si="38">IF(L63&gt;=85%,"10",IF(L63&gt;=80.75%,"7.5",IF(L63&lt;80.75%,"0")))</f>
        <v>10</v>
      </c>
      <c r="N63" s="25">
        <v>0.31</v>
      </c>
      <c r="O63" s="26" t="str">
        <f t="shared" si="9"/>
        <v>10</v>
      </c>
      <c r="P63" s="25">
        <v>0.98</v>
      </c>
      <c r="Q63" s="26" t="str">
        <f t="shared" ref="Q63:Q70" si="39">IF(P63&gt;=90%,"10",IF(P63&gt;=85.5%,"7.5",IF(P63&lt;85.5%,"0")))</f>
        <v>10</v>
      </c>
      <c r="R63" s="25">
        <v>1</v>
      </c>
      <c r="S63" s="26" t="str">
        <f t="shared" ref="S63:S70" si="40">IF(R63&gt;=85%,"10",IF(R63&gt;=80.75%,"7.5",IF(R63&lt;80.75%,"0")))</f>
        <v>10</v>
      </c>
      <c r="T63" s="25">
        <v>0.38</v>
      </c>
      <c r="U63" s="26" t="str">
        <f t="shared" ref="U63:U70" si="41">IF(T63&gt;=40%,"10",IF(T63&gt;=38%,"7.5",IF(T63&lt;38%,"0")))</f>
        <v>7.5</v>
      </c>
      <c r="V63" s="28">
        <v>6276</v>
      </c>
      <c r="W63" s="26" t="str">
        <f t="shared" si="10"/>
        <v>5</v>
      </c>
      <c r="X63" s="25">
        <v>0</v>
      </c>
      <c r="Y63" s="26" t="str">
        <f t="shared" ref="Y63:Y71" si="42">IF(X63&lt;=5%,"5",IF(X63&lt;=5.25%,"3.75",IF(X63&gt;5.25%,"0")))</f>
        <v>5</v>
      </c>
      <c r="Z63" s="25">
        <v>0.13</v>
      </c>
      <c r="AA63" s="26" t="str">
        <f t="shared" ref="AA63:AA71" si="43">IF(Z63&lt;=5%,"5",IF(Z63&lt;=5.25%,"3.75",IF(Z63&gt;5.25%,"0")))</f>
        <v>0</v>
      </c>
      <c r="AB63" s="154">
        <v>2</v>
      </c>
      <c r="AC63" s="26" t="str">
        <f t="shared" ref="AC63:AC71" si="44">IF(AB63=2,"5",IF(AB63=1,"0"))</f>
        <v>5</v>
      </c>
      <c r="AD63" s="30"/>
      <c r="AE63" s="26">
        <v>2</v>
      </c>
      <c r="AF63" s="25" t="s">
        <v>233</v>
      </c>
      <c r="AG63" s="26">
        <v>10</v>
      </c>
      <c r="AH63" s="25" t="s">
        <v>233</v>
      </c>
      <c r="AI63" s="26">
        <v>7</v>
      </c>
      <c r="AJ63" s="31">
        <f t="shared" ref="AJ63:AJ71" si="45">E63+G63+I63+K63+M63+O63+Q63+S63+U63+W63+Y63+AA63+AC63+AE63+AG63+AI63</f>
        <v>111.5</v>
      </c>
      <c r="AK63" s="124"/>
      <c r="AL63" s="25"/>
    </row>
    <row r="64" spans="1:39" s="32" customFormat="1" ht="24">
      <c r="A64" s="23" t="s">
        <v>113</v>
      </c>
      <c r="B64" s="23" t="s">
        <v>114</v>
      </c>
      <c r="C64" s="24" t="s">
        <v>21</v>
      </c>
      <c r="D64" s="102">
        <v>0.94099999999999995</v>
      </c>
      <c r="E64" s="26" t="str">
        <f t="shared" si="36"/>
        <v>10</v>
      </c>
      <c r="F64" s="25">
        <v>0.90900000000000003</v>
      </c>
      <c r="G64" s="26" t="str">
        <f t="shared" si="37"/>
        <v>10</v>
      </c>
      <c r="H64" s="97"/>
      <c r="I64" s="26" t="str">
        <f t="shared" si="1"/>
        <v>10</v>
      </c>
      <c r="J64" s="97"/>
      <c r="K64" s="26" t="str">
        <f t="shared" si="1"/>
        <v>10</v>
      </c>
      <c r="L64" s="25">
        <v>0.88900000000000001</v>
      </c>
      <c r="M64" s="26" t="str">
        <f t="shared" si="38"/>
        <v>10</v>
      </c>
      <c r="N64" s="25">
        <v>0.56999999999999995</v>
      </c>
      <c r="O64" s="26" t="str">
        <f t="shared" si="9"/>
        <v>10</v>
      </c>
      <c r="P64" s="25">
        <v>0.73</v>
      </c>
      <c r="Q64" s="26" t="str">
        <f t="shared" si="39"/>
        <v>0</v>
      </c>
      <c r="R64" s="25">
        <v>0.14000000000000001</v>
      </c>
      <c r="S64" s="26" t="str">
        <f t="shared" si="40"/>
        <v>0</v>
      </c>
      <c r="T64" s="25">
        <v>0.56999999999999995</v>
      </c>
      <c r="U64" s="26" t="str">
        <f t="shared" si="41"/>
        <v>10</v>
      </c>
      <c r="V64" s="28">
        <v>5762</v>
      </c>
      <c r="W64" s="26" t="str">
        <f t="shared" si="10"/>
        <v>5</v>
      </c>
      <c r="X64" s="25">
        <v>0</v>
      </c>
      <c r="Y64" s="26" t="str">
        <f t="shared" si="42"/>
        <v>5</v>
      </c>
      <c r="Z64" s="25">
        <v>0.03</v>
      </c>
      <c r="AA64" s="26" t="str">
        <f t="shared" si="43"/>
        <v>5</v>
      </c>
      <c r="AB64" s="154">
        <v>2</v>
      </c>
      <c r="AC64" s="26" t="str">
        <f t="shared" si="44"/>
        <v>5</v>
      </c>
      <c r="AD64" s="30"/>
      <c r="AE64" s="26">
        <v>5</v>
      </c>
      <c r="AF64" s="25" t="s">
        <v>234</v>
      </c>
      <c r="AG64" s="26">
        <v>0</v>
      </c>
      <c r="AH64" s="25" t="s">
        <v>234</v>
      </c>
      <c r="AI64" s="26">
        <v>0</v>
      </c>
      <c r="AJ64" s="31">
        <f t="shared" si="45"/>
        <v>95</v>
      </c>
      <c r="AK64" s="124"/>
      <c r="AL64" s="25"/>
    </row>
    <row r="65" spans="1:39" s="32" customFormat="1" ht="24">
      <c r="A65" s="23" t="s">
        <v>115</v>
      </c>
      <c r="B65" s="23" t="s">
        <v>116</v>
      </c>
      <c r="C65" s="24" t="s">
        <v>21</v>
      </c>
      <c r="D65" s="102">
        <v>0.83299999999999996</v>
      </c>
      <c r="E65" s="26" t="str">
        <f t="shared" si="36"/>
        <v>0</v>
      </c>
      <c r="F65" s="25">
        <v>0.25</v>
      </c>
      <c r="G65" s="26" t="str">
        <f t="shared" si="37"/>
        <v>0</v>
      </c>
      <c r="H65" s="97"/>
      <c r="I65" s="26" t="str">
        <f t="shared" si="1"/>
        <v>10</v>
      </c>
      <c r="J65" s="97"/>
      <c r="K65" s="26" t="str">
        <f t="shared" si="1"/>
        <v>10</v>
      </c>
      <c r="L65" s="25">
        <v>1</v>
      </c>
      <c r="M65" s="26" t="str">
        <f t="shared" si="38"/>
        <v>10</v>
      </c>
      <c r="N65" s="25">
        <v>0.33</v>
      </c>
      <c r="O65" s="26" t="str">
        <f t="shared" si="9"/>
        <v>10</v>
      </c>
      <c r="P65" s="25">
        <v>0.91</v>
      </c>
      <c r="Q65" s="26" t="str">
        <f t="shared" si="39"/>
        <v>10</v>
      </c>
      <c r="R65" s="25">
        <v>0.92</v>
      </c>
      <c r="S65" s="26" t="str">
        <f t="shared" si="40"/>
        <v>10</v>
      </c>
      <c r="T65" s="25">
        <v>0.57999999999999996</v>
      </c>
      <c r="U65" s="26" t="str">
        <f t="shared" si="41"/>
        <v>10</v>
      </c>
      <c r="V65" s="28">
        <v>9902</v>
      </c>
      <c r="W65" s="26" t="str">
        <f t="shared" si="10"/>
        <v>2</v>
      </c>
      <c r="X65" s="25">
        <v>0</v>
      </c>
      <c r="Y65" s="26" t="str">
        <f t="shared" si="42"/>
        <v>5</v>
      </c>
      <c r="Z65" s="25">
        <v>0</v>
      </c>
      <c r="AA65" s="26" t="str">
        <f t="shared" si="43"/>
        <v>5</v>
      </c>
      <c r="AB65" s="154">
        <v>2</v>
      </c>
      <c r="AC65" s="26" t="str">
        <f t="shared" si="44"/>
        <v>5</v>
      </c>
      <c r="AD65" s="30"/>
      <c r="AE65" s="26">
        <v>5</v>
      </c>
      <c r="AF65" s="25" t="s">
        <v>233</v>
      </c>
      <c r="AG65" s="26">
        <v>10</v>
      </c>
      <c r="AH65" s="25" t="s">
        <v>234</v>
      </c>
      <c r="AI65" s="26">
        <v>0</v>
      </c>
      <c r="AJ65" s="31">
        <f t="shared" si="45"/>
        <v>102</v>
      </c>
      <c r="AK65" s="124"/>
      <c r="AL65" s="25"/>
    </row>
    <row r="66" spans="1:39" s="32" customFormat="1" ht="36">
      <c r="A66" s="23" t="s">
        <v>115</v>
      </c>
      <c r="B66" s="23" t="s">
        <v>117</v>
      </c>
      <c r="C66" s="24" t="s">
        <v>21</v>
      </c>
      <c r="D66" s="102">
        <v>0.92300000000000004</v>
      </c>
      <c r="E66" s="26" t="str">
        <f t="shared" si="36"/>
        <v>10</v>
      </c>
      <c r="F66" s="102">
        <v>0.46700000000000003</v>
      </c>
      <c r="G66" s="26" t="str">
        <f t="shared" si="37"/>
        <v>0</v>
      </c>
      <c r="H66" s="97"/>
      <c r="I66" s="26" t="str">
        <f t="shared" si="1"/>
        <v>10</v>
      </c>
      <c r="J66" s="97"/>
      <c r="K66" s="26" t="str">
        <f t="shared" si="1"/>
        <v>10</v>
      </c>
      <c r="L66" s="25">
        <v>0.86699999999999999</v>
      </c>
      <c r="M66" s="26" t="str">
        <f t="shared" si="38"/>
        <v>10</v>
      </c>
      <c r="N66" s="25">
        <v>0.34</v>
      </c>
      <c r="O66" s="26" t="str">
        <f t="shared" si="9"/>
        <v>10</v>
      </c>
      <c r="P66" s="25">
        <v>1.08</v>
      </c>
      <c r="Q66" s="26" t="str">
        <f t="shared" si="39"/>
        <v>10</v>
      </c>
      <c r="R66" s="25">
        <v>1</v>
      </c>
      <c r="S66" s="26" t="str">
        <f t="shared" si="40"/>
        <v>10</v>
      </c>
      <c r="T66" s="25">
        <v>0.72</v>
      </c>
      <c r="U66" s="26" t="str">
        <f t="shared" si="41"/>
        <v>10</v>
      </c>
      <c r="V66" s="28">
        <v>4319</v>
      </c>
      <c r="W66" s="26" t="str">
        <f t="shared" si="10"/>
        <v>5</v>
      </c>
      <c r="X66" s="25">
        <v>0</v>
      </c>
      <c r="Y66" s="26" t="str">
        <f t="shared" si="42"/>
        <v>5</v>
      </c>
      <c r="Z66" s="25">
        <v>0</v>
      </c>
      <c r="AA66" s="26" t="str">
        <f t="shared" si="43"/>
        <v>5</v>
      </c>
      <c r="AB66" s="154">
        <v>2</v>
      </c>
      <c r="AC66" s="26" t="str">
        <f t="shared" si="44"/>
        <v>5</v>
      </c>
      <c r="AD66" s="30"/>
      <c r="AE66" s="26">
        <v>5</v>
      </c>
      <c r="AF66" s="25" t="s">
        <v>233</v>
      </c>
      <c r="AG66" s="26">
        <v>10</v>
      </c>
      <c r="AH66" s="25" t="s">
        <v>234</v>
      </c>
      <c r="AI66" s="26">
        <v>0</v>
      </c>
      <c r="AJ66" s="31">
        <f t="shared" si="45"/>
        <v>115</v>
      </c>
      <c r="AK66" s="124">
        <v>1</v>
      </c>
      <c r="AL66" s="25"/>
      <c r="AM66" s="100" t="s">
        <v>229</v>
      </c>
    </row>
    <row r="67" spans="1:39" s="32" customFormat="1" ht="24">
      <c r="A67" s="23" t="s">
        <v>115</v>
      </c>
      <c r="B67" s="37" t="s">
        <v>118</v>
      </c>
      <c r="C67" s="24" t="s">
        <v>21</v>
      </c>
      <c r="D67" s="102">
        <v>0.93</v>
      </c>
      <c r="E67" s="26" t="str">
        <f t="shared" si="36"/>
        <v>10</v>
      </c>
      <c r="F67" s="102">
        <v>1</v>
      </c>
      <c r="G67" s="26" t="str">
        <f t="shared" si="37"/>
        <v>10</v>
      </c>
      <c r="H67" s="97"/>
      <c r="I67" s="26" t="str">
        <f t="shared" si="1"/>
        <v>10</v>
      </c>
      <c r="J67" s="97"/>
      <c r="K67" s="26" t="str">
        <f t="shared" si="1"/>
        <v>10</v>
      </c>
      <c r="L67" s="25">
        <v>1</v>
      </c>
      <c r="M67" s="26" t="str">
        <f t="shared" si="38"/>
        <v>10</v>
      </c>
      <c r="N67" s="25">
        <v>0.44</v>
      </c>
      <c r="O67" s="26" t="str">
        <f t="shared" si="9"/>
        <v>10</v>
      </c>
      <c r="P67" s="25">
        <v>1.0900000000000001</v>
      </c>
      <c r="Q67" s="26" t="str">
        <f t="shared" si="39"/>
        <v>10</v>
      </c>
      <c r="R67" s="25">
        <v>0.98</v>
      </c>
      <c r="S67" s="26" t="str">
        <f t="shared" si="40"/>
        <v>10</v>
      </c>
      <c r="T67" s="25">
        <v>0.72</v>
      </c>
      <c r="U67" s="26" t="str">
        <f t="shared" si="41"/>
        <v>10</v>
      </c>
      <c r="V67" s="28">
        <v>4585</v>
      </c>
      <c r="W67" s="26" t="str">
        <f t="shared" si="10"/>
        <v>5</v>
      </c>
      <c r="X67" s="25">
        <v>0</v>
      </c>
      <c r="Y67" s="26" t="str">
        <f t="shared" si="42"/>
        <v>5</v>
      </c>
      <c r="Z67" s="25">
        <v>0.09</v>
      </c>
      <c r="AA67" s="26" t="str">
        <f t="shared" si="43"/>
        <v>0</v>
      </c>
      <c r="AB67" s="154">
        <v>2</v>
      </c>
      <c r="AC67" s="26" t="str">
        <f t="shared" si="44"/>
        <v>5</v>
      </c>
      <c r="AD67" s="30"/>
      <c r="AE67" s="26">
        <v>5</v>
      </c>
      <c r="AF67" s="25" t="s">
        <v>233</v>
      </c>
      <c r="AG67" s="26">
        <v>10</v>
      </c>
      <c r="AH67" s="25" t="s">
        <v>234</v>
      </c>
      <c r="AI67" s="26">
        <v>10</v>
      </c>
      <c r="AJ67" s="31">
        <f t="shared" si="45"/>
        <v>130</v>
      </c>
      <c r="AK67" s="124">
        <v>3</v>
      </c>
      <c r="AL67" s="25"/>
      <c r="AM67" s="100" t="s">
        <v>219</v>
      </c>
    </row>
    <row r="68" spans="1:39" s="32" customFormat="1" ht="24">
      <c r="A68" s="23" t="s">
        <v>115</v>
      </c>
      <c r="B68" s="37" t="s">
        <v>119</v>
      </c>
      <c r="C68" s="24" t="s">
        <v>21</v>
      </c>
      <c r="D68" s="102">
        <v>1</v>
      </c>
      <c r="E68" s="26" t="str">
        <f t="shared" si="36"/>
        <v>10</v>
      </c>
      <c r="F68" s="25">
        <v>0.66700000000000004</v>
      </c>
      <c r="G68" s="26" t="str">
        <f t="shared" si="37"/>
        <v>0</v>
      </c>
      <c r="H68" s="97"/>
      <c r="I68" s="26" t="str">
        <f t="shared" ref="I68:I76" si="46">IF(H68&lt;=5%,"10",IF(H68&lt;=5.25%,"7.5",IF(H68%&gt;5.25%,"0")))</f>
        <v>10</v>
      </c>
      <c r="J68" s="97"/>
      <c r="K68" s="26" t="str">
        <f t="shared" ref="K68:K76" si="47">IF(J68&lt;=5%,"10",IF(J68&lt;=5.25%,"7.5",IF(J68%&gt;5.25%,"0")))</f>
        <v>10</v>
      </c>
      <c r="L68" s="25">
        <v>1</v>
      </c>
      <c r="M68" s="26" t="str">
        <f t="shared" si="38"/>
        <v>10</v>
      </c>
      <c r="N68" s="25">
        <v>0.45</v>
      </c>
      <c r="O68" s="26" t="str">
        <f t="shared" si="9"/>
        <v>10</v>
      </c>
      <c r="P68" s="25">
        <v>1.35</v>
      </c>
      <c r="Q68" s="26" t="str">
        <f t="shared" si="39"/>
        <v>10</v>
      </c>
      <c r="R68" s="25">
        <v>0.95</v>
      </c>
      <c r="S68" s="26" t="str">
        <f t="shared" si="40"/>
        <v>10</v>
      </c>
      <c r="T68" s="25">
        <v>0.85</v>
      </c>
      <c r="U68" s="26" t="str">
        <f t="shared" si="41"/>
        <v>10</v>
      </c>
      <c r="V68" s="28">
        <v>3932</v>
      </c>
      <c r="W68" s="26" t="str">
        <f t="shared" si="10"/>
        <v>5</v>
      </c>
      <c r="X68" s="25">
        <v>0</v>
      </c>
      <c r="Y68" s="26" t="str">
        <f t="shared" si="42"/>
        <v>5</v>
      </c>
      <c r="Z68" s="25">
        <v>0</v>
      </c>
      <c r="AA68" s="26" t="str">
        <f t="shared" si="43"/>
        <v>5</v>
      </c>
      <c r="AB68" s="154">
        <v>2</v>
      </c>
      <c r="AC68" s="26" t="str">
        <f t="shared" si="44"/>
        <v>5</v>
      </c>
      <c r="AD68" s="30"/>
      <c r="AE68" s="26">
        <v>5</v>
      </c>
      <c r="AF68" s="25" t="s">
        <v>233</v>
      </c>
      <c r="AG68" s="26">
        <v>10</v>
      </c>
      <c r="AH68" s="25" t="s">
        <v>234</v>
      </c>
      <c r="AI68" s="26">
        <v>0</v>
      </c>
      <c r="AJ68" s="31">
        <f t="shared" si="45"/>
        <v>115</v>
      </c>
      <c r="AK68" s="124"/>
      <c r="AL68" s="25"/>
    </row>
    <row r="69" spans="1:39" s="32" customFormat="1" ht="24">
      <c r="A69" s="23" t="s">
        <v>115</v>
      </c>
      <c r="B69" s="37" t="s">
        <v>120</v>
      </c>
      <c r="C69" s="24" t="s">
        <v>21</v>
      </c>
      <c r="D69" s="102">
        <v>0.96299999999999997</v>
      </c>
      <c r="E69" s="26" t="str">
        <f t="shared" si="36"/>
        <v>10</v>
      </c>
      <c r="F69" s="25">
        <v>0.73099999999999998</v>
      </c>
      <c r="G69" s="26" t="str">
        <f t="shared" si="37"/>
        <v>0</v>
      </c>
      <c r="H69" s="97"/>
      <c r="I69" s="26" t="str">
        <f t="shared" si="46"/>
        <v>10</v>
      </c>
      <c r="J69" s="97"/>
      <c r="K69" s="26" t="str">
        <f t="shared" si="47"/>
        <v>10</v>
      </c>
      <c r="L69" s="25">
        <v>1</v>
      </c>
      <c r="M69" s="26" t="str">
        <f t="shared" si="38"/>
        <v>10</v>
      </c>
      <c r="N69" s="25">
        <v>0.35</v>
      </c>
      <c r="O69" s="26" t="str">
        <f t="shared" ref="O69:O76" si="48">IF(N69&gt;=30%,"10",IF(N69&gt;=28.5%,"7.5",IF(N69&lt;28.5%,"0")))</f>
        <v>10</v>
      </c>
      <c r="P69" s="25">
        <v>1.02</v>
      </c>
      <c r="Q69" s="26" t="str">
        <f t="shared" si="39"/>
        <v>10</v>
      </c>
      <c r="R69" s="25">
        <v>0.71</v>
      </c>
      <c r="S69" s="26" t="str">
        <f t="shared" si="40"/>
        <v>0</v>
      </c>
      <c r="T69" s="25">
        <v>0.39</v>
      </c>
      <c r="U69" s="26" t="str">
        <f t="shared" si="41"/>
        <v>7.5</v>
      </c>
      <c r="V69" s="28">
        <v>2203</v>
      </c>
      <c r="W69" s="26" t="str">
        <f t="shared" ref="W69:W76" si="49">IF(V69&lt;=8000,"5",IF(V69&lt;=12000,"2",IF(V69&gt;12000,"0",)))</f>
        <v>5</v>
      </c>
      <c r="X69" s="25">
        <v>0</v>
      </c>
      <c r="Y69" s="26" t="str">
        <f t="shared" si="42"/>
        <v>5</v>
      </c>
      <c r="Z69" s="25">
        <v>0</v>
      </c>
      <c r="AA69" s="26" t="str">
        <f t="shared" si="43"/>
        <v>5</v>
      </c>
      <c r="AB69" s="154">
        <v>2</v>
      </c>
      <c r="AC69" s="26" t="str">
        <f t="shared" si="44"/>
        <v>5</v>
      </c>
      <c r="AD69" s="30"/>
      <c r="AE69" s="26">
        <v>5</v>
      </c>
      <c r="AF69" s="25" t="s">
        <v>233</v>
      </c>
      <c r="AG69" s="26">
        <v>10</v>
      </c>
      <c r="AH69" s="25" t="s">
        <v>234</v>
      </c>
      <c r="AI69" s="26">
        <v>0</v>
      </c>
      <c r="AJ69" s="31">
        <f t="shared" si="45"/>
        <v>102.5</v>
      </c>
      <c r="AK69" s="124"/>
      <c r="AL69" s="25"/>
    </row>
    <row r="70" spans="1:39" s="32" customFormat="1" ht="24">
      <c r="A70" s="23" t="s">
        <v>121</v>
      </c>
      <c r="B70" s="23" t="s">
        <v>122</v>
      </c>
      <c r="C70" s="24" t="s">
        <v>21</v>
      </c>
      <c r="D70" s="102">
        <v>0.93100000000000005</v>
      </c>
      <c r="E70" s="26" t="str">
        <f t="shared" si="36"/>
        <v>10</v>
      </c>
      <c r="F70" s="102">
        <v>0.4</v>
      </c>
      <c r="G70" s="26" t="str">
        <f t="shared" si="37"/>
        <v>0</v>
      </c>
      <c r="H70" s="97"/>
      <c r="I70" s="26" t="str">
        <f t="shared" si="46"/>
        <v>10</v>
      </c>
      <c r="J70" s="97"/>
      <c r="K70" s="26" t="str">
        <f t="shared" si="47"/>
        <v>10</v>
      </c>
      <c r="L70" s="25">
        <v>0.6</v>
      </c>
      <c r="M70" s="26" t="str">
        <f t="shared" si="38"/>
        <v>0</v>
      </c>
      <c r="N70" s="25">
        <v>0.42</v>
      </c>
      <c r="O70" s="26" t="str">
        <f t="shared" si="48"/>
        <v>10</v>
      </c>
      <c r="P70" s="25">
        <v>1.31</v>
      </c>
      <c r="Q70" s="26" t="str">
        <f t="shared" si="39"/>
        <v>10</v>
      </c>
      <c r="R70" s="25">
        <v>1</v>
      </c>
      <c r="S70" s="26" t="str">
        <f t="shared" si="40"/>
        <v>10</v>
      </c>
      <c r="T70" s="25">
        <v>0.42</v>
      </c>
      <c r="U70" s="26" t="str">
        <f t="shared" si="41"/>
        <v>10</v>
      </c>
      <c r="V70" s="28">
        <v>4727</v>
      </c>
      <c r="W70" s="26" t="str">
        <f t="shared" si="49"/>
        <v>5</v>
      </c>
      <c r="X70" s="25">
        <v>0</v>
      </c>
      <c r="Y70" s="26" t="str">
        <f t="shared" si="42"/>
        <v>5</v>
      </c>
      <c r="Z70" s="25">
        <v>0</v>
      </c>
      <c r="AA70" s="26" t="str">
        <f t="shared" si="43"/>
        <v>5</v>
      </c>
      <c r="AB70" s="154">
        <v>2</v>
      </c>
      <c r="AC70" s="26" t="str">
        <f t="shared" si="44"/>
        <v>5</v>
      </c>
      <c r="AD70" s="30"/>
      <c r="AE70" s="26">
        <v>2</v>
      </c>
      <c r="AF70" s="25" t="s">
        <v>233</v>
      </c>
      <c r="AG70" s="26">
        <v>10</v>
      </c>
      <c r="AH70" s="25" t="s">
        <v>234</v>
      </c>
      <c r="AI70" s="26">
        <v>0</v>
      </c>
      <c r="AJ70" s="31">
        <f t="shared" si="45"/>
        <v>102</v>
      </c>
      <c r="AK70" s="124"/>
      <c r="AL70" s="25"/>
      <c r="AM70" s="100"/>
    </row>
    <row r="71" spans="1:39" s="32" customFormat="1" ht="22" customHeight="1">
      <c r="A71" s="23" t="s">
        <v>121</v>
      </c>
      <c r="B71" s="23" t="s">
        <v>193</v>
      </c>
      <c r="C71" s="24" t="s">
        <v>21</v>
      </c>
      <c r="D71" s="102">
        <v>1</v>
      </c>
      <c r="E71" s="26" t="str">
        <f t="shared" si="36"/>
        <v>10</v>
      </c>
      <c r="F71" s="102">
        <v>1</v>
      </c>
      <c r="G71" s="26" t="str">
        <f t="shared" si="37"/>
        <v>10</v>
      </c>
      <c r="H71" s="97"/>
      <c r="I71" s="26" t="str">
        <f t="shared" si="46"/>
        <v>10</v>
      </c>
      <c r="J71" s="97"/>
      <c r="K71" s="26" t="str">
        <f t="shared" si="47"/>
        <v>10</v>
      </c>
      <c r="L71" s="25">
        <v>1</v>
      </c>
      <c r="M71" s="26" t="str">
        <f t="shared" ref="M71:M76" si="50">IF(L71&gt;=85%,"10",IF(L71&gt;=80.75%,"7.5",IF(L71&lt;80.75%,"0")))</f>
        <v>10</v>
      </c>
      <c r="N71" s="25">
        <v>0.28999999999999998</v>
      </c>
      <c r="O71" s="26" t="str">
        <f t="shared" si="48"/>
        <v>7.5</v>
      </c>
      <c r="P71" s="25">
        <v>0.8</v>
      </c>
      <c r="Q71" s="26" t="str">
        <f t="shared" ref="Q71:Q76" si="51">IF(P71&gt;=90%,"10",IF(P71&gt;=85.5%,"7.5",IF(P71&lt;85.5%,"0")))</f>
        <v>0</v>
      </c>
      <c r="R71" s="25">
        <v>0.93</v>
      </c>
      <c r="S71" s="26" t="str">
        <f t="shared" ref="S71:S76" si="52">IF(R71&gt;=85%,"10",IF(R71&gt;=80.75%,"7.5",IF(R71&lt;80.75%,"0")))</f>
        <v>10</v>
      </c>
      <c r="T71" s="25">
        <v>0.5</v>
      </c>
      <c r="U71" s="26" t="str">
        <f t="shared" ref="U71:U76" si="53">IF(T71&gt;=40%,"10",IF(T71&gt;=38%,"7.5",IF(T71&lt;38%,"0")))</f>
        <v>10</v>
      </c>
      <c r="V71" s="28">
        <v>2033</v>
      </c>
      <c r="W71" s="26" t="str">
        <f t="shared" si="49"/>
        <v>5</v>
      </c>
      <c r="X71" s="25">
        <v>0</v>
      </c>
      <c r="Y71" s="26" t="str">
        <f t="shared" si="42"/>
        <v>5</v>
      </c>
      <c r="Z71" s="25">
        <v>0</v>
      </c>
      <c r="AA71" s="26" t="str">
        <f t="shared" si="43"/>
        <v>5</v>
      </c>
      <c r="AB71" s="154">
        <v>2</v>
      </c>
      <c r="AC71" s="26" t="str">
        <f t="shared" si="44"/>
        <v>5</v>
      </c>
      <c r="AD71" s="30"/>
      <c r="AE71" s="26">
        <v>5</v>
      </c>
      <c r="AF71" s="25" t="s">
        <v>233</v>
      </c>
      <c r="AG71" s="26">
        <v>10</v>
      </c>
      <c r="AH71" s="25" t="s">
        <v>234</v>
      </c>
      <c r="AI71" s="26">
        <v>0</v>
      </c>
      <c r="AJ71" s="31">
        <f t="shared" si="45"/>
        <v>112.5</v>
      </c>
      <c r="AK71" s="124"/>
      <c r="AL71" s="25"/>
      <c r="AM71" s="100"/>
    </row>
    <row r="72" spans="1:39" s="145" customFormat="1" ht="24" hidden="1">
      <c r="A72" s="130" t="s">
        <v>123</v>
      </c>
      <c r="B72" s="130" t="s">
        <v>124</v>
      </c>
      <c r="C72" s="131" t="s">
        <v>21</v>
      </c>
      <c r="D72" s="140">
        <v>0.91700000000000004</v>
      </c>
      <c r="E72" s="26" t="str">
        <f>IF(D72&gt;=89.9%,"10",IF(D72&gt;=85.5%,"7.5",IF(D72&lt;85.5%,"0")))</f>
        <v>10</v>
      </c>
      <c r="F72" s="141">
        <v>0.75</v>
      </c>
      <c r="G72" s="26" t="str">
        <f>IF(F72&gt;=79.9%,"10",IF(F72&gt;=76%,"7.5",IF(F72&lt;76%,"0")))</f>
        <v>0</v>
      </c>
      <c r="H72" s="97"/>
      <c r="I72" s="26" t="str">
        <f t="shared" si="46"/>
        <v>10</v>
      </c>
      <c r="J72" s="97"/>
      <c r="K72" s="26" t="str">
        <f t="shared" si="47"/>
        <v>10</v>
      </c>
      <c r="L72" s="141">
        <v>0.75</v>
      </c>
      <c r="M72" s="26" t="str">
        <f t="shared" si="50"/>
        <v>0</v>
      </c>
      <c r="N72" s="141">
        <v>0.17</v>
      </c>
      <c r="O72" s="26" t="str">
        <f t="shared" si="48"/>
        <v>0</v>
      </c>
      <c r="P72" s="141"/>
      <c r="Q72" s="26" t="str">
        <f t="shared" si="51"/>
        <v>0</v>
      </c>
      <c r="R72" s="141">
        <v>0.57999999999999996</v>
      </c>
      <c r="S72" s="26" t="str">
        <f t="shared" si="52"/>
        <v>0</v>
      </c>
      <c r="T72" s="141">
        <v>0.67</v>
      </c>
      <c r="U72" s="26" t="str">
        <f t="shared" si="53"/>
        <v>10</v>
      </c>
      <c r="V72" s="142">
        <v>13695</v>
      </c>
      <c r="W72" s="26" t="str">
        <f t="shared" si="49"/>
        <v>0</v>
      </c>
      <c r="X72" s="141">
        <v>0.19</v>
      </c>
      <c r="Y72" s="26" t="str">
        <f>IF(X72&lt;=5%,"5",IF(X72&lt;=5.25%,"3.75",IF(X72&gt;5.25%,"0")))</f>
        <v>0</v>
      </c>
      <c r="Z72" s="141">
        <v>0.22</v>
      </c>
      <c r="AA72" s="26" t="str">
        <f>IF(Z72&lt;=5%,"5",IF(Z72&lt;=5.25%,"3.75",IF(Z72&gt;5.25%,"0")))</f>
        <v>0</v>
      </c>
      <c r="AB72" s="144">
        <v>2</v>
      </c>
      <c r="AC72" s="26" t="str">
        <f>IF(AB72=2,"5",IF(AB72=1,"0"))</f>
        <v>5</v>
      </c>
      <c r="AD72" s="143"/>
      <c r="AE72" s="26">
        <v>1</v>
      </c>
      <c r="AF72" s="141" t="s">
        <v>234</v>
      </c>
      <c r="AG72" s="26">
        <v>0</v>
      </c>
      <c r="AH72" s="141" t="s">
        <v>234</v>
      </c>
      <c r="AI72" s="26">
        <v>0</v>
      </c>
      <c r="AJ72" s="31">
        <f>E72+G72+I72+K72+M72+O72+Q72+S72+U72+W72+Y72+AA72+AC72+AE72+AG72+AI72</f>
        <v>46</v>
      </c>
      <c r="AK72" s="144"/>
      <c r="AL72" s="141"/>
      <c r="AM72" s="133" t="s">
        <v>235</v>
      </c>
    </row>
    <row r="73" spans="1:39" s="32" customFormat="1" ht="24">
      <c r="A73" s="23" t="s">
        <v>125</v>
      </c>
      <c r="B73" s="23" t="s">
        <v>126</v>
      </c>
      <c r="C73" s="24" t="s">
        <v>21</v>
      </c>
      <c r="D73" s="102">
        <v>0.97399999999999998</v>
      </c>
      <c r="E73" s="26" t="str">
        <f>IF(D73&gt;=89.9%,"10",IF(D73&gt;=85.5%,"7.5",IF(D73&lt;85.5%,"0")))</f>
        <v>10</v>
      </c>
      <c r="F73" s="25">
        <v>0.83799999999999997</v>
      </c>
      <c r="G73" s="26" t="str">
        <f>IF(F73&gt;=79.9%,"10",IF(F73&gt;=76%,"7.5",IF(F73&lt;76%,"0")))</f>
        <v>10</v>
      </c>
      <c r="H73" s="97"/>
      <c r="I73" s="26" t="str">
        <f t="shared" si="46"/>
        <v>10</v>
      </c>
      <c r="J73" s="97"/>
      <c r="K73" s="26" t="str">
        <f t="shared" si="47"/>
        <v>10</v>
      </c>
      <c r="L73" s="25">
        <v>0.92900000000000005</v>
      </c>
      <c r="M73" s="26" t="str">
        <f t="shared" si="50"/>
        <v>10</v>
      </c>
      <c r="N73" s="25">
        <v>0.53</v>
      </c>
      <c r="O73" s="26" t="str">
        <f t="shared" si="48"/>
        <v>10</v>
      </c>
      <c r="P73" s="25">
        <v>1.03</v>
      </c>
      <c r="Q73" s="26" t="str">
        <f t="shared" si="51"/>
        <v>10</v>
      </c>
      <c r="R73" s="25">
        <v>0.79</v>
      </c>
      <c r="S73" s="26" t="str">
        <f t="shared" si="52"/>
        <v>0</v>
      </c>
      <c r="T73" s="25">
        <v>0.44</v>
      </c>
      <c r="U73" s="26" t="str">
        <f t="shared" si="53"/>
        <v>10</v>
      </c>
      <c r="V73" s="28">
        <v>3365</v>
      </c>
      <c r="W73" s="26" t="str">
        <f t="shared" si="49"/>
        <v>5</v>
      </c>
      <c r="X73" s="25">
        <v>0</v>
      </c>
      <c r="Y73" s="26" t="str">
        <f>IF(X73&lt;=5%,"5",IF(X73&lt;=5.25%,"3.75",IF(X73&gt;5.25%,"0")))</f>
        <v>5</v>
      </c>
      <c r="Z73" s="25">
        <v>0</v>
      </c>
      <c r="AA73" s="26" t="str">
        <f>IF(Z73&lt;=5%,"5",IF(Z73&lt;=5.25%,"3.75",IF(Z73&gt;5.25%,"0")))</f>
        <v>5</v>
      </c>
      <c r="AB73" s="154">
        <v>2</v>
      </c>
      <c r="AC73" s="26" t="str">
        <f>IF(AB73=2,"5",IF(AB73=1,"0"))</f>
        <v>5</v>
      </c>
      <c r="AD73" s="30"/>
      <c r="AE73" s="26">
        <v>2</v>
      </c>
      <c r="AF73" s="25" t="s">
        <v>233</v>
      </c>
      <c r="AG73" s="26">
        <v>10</v>
      </c>
      <c r="AH73" s="25" t="s">
        <v>233</v>
      </c>
      <c r="AI73" s="26">
        <v>10</v>
      </c>
      <c r="AJ73" s="31">
        <f>E73+G73+I73+K73+M73+O73+Q73+S73+U73+W73+Y73+AA73+AC73+AE73+AG73+AI73</f>
        <v>122</v>
      </c>
      <c r="AK73" s="124"/>
      <c r="AL73" s="25"/>
    </row>
    <row r="74" spans="1:39" s="32" customFormat="1" ht="24">
      <c r="A74" s="23" t="s">
        <v>125</v>
      </c>
      <c r="B74" s="23" t="s">
        <v>127</v>
      </c>
      <c r="C74" s="24" t="s">
        <v>21</v>
      </c>
      <c r="D74" s="102">
        <v>0.96599999999999997</v>
      </c>
      <c r="E74" s="26" t="str">
        <f>IF(D74&gt;=89.9%,"10",IF(D74&gt;=85.5%,"7.5",IF(D74&lt;85.5%,"0")))</f>
        <v>10</v>
      </c>
      <c r="F74" s="25">
        <v>0.58599999999999997</v>
      </c>
      <c r="G74" s="26" t="str">
        <f>IF(F74&gt;=79.9%,"10",IF(F74&gt;=76%,"7.5",IF(F74&lt;76%,"0")))</f>
        <v>0</v>
      </c>
      <c r="H74" s="97"/>
      <c r="I74" s="26" t="str">
        <f t="shared" si="46"/>
        <v>10</v>
      </c>
      <c r="J74" s="97"/>
      <c r="K74" s="26" t="str">
        <f t="shared" si="47"/>
        <v>10</v>
      </c>
      <c r="L74" s="25">
        <v>1</v>
      </c>
      <c r="M74" s="26" t="str">
        <f t="shared" si="50"/>
        <v>10</v>
      </c>
      <c r="N74" s="25">
        <v>0.38</v>
      </c>
      <c r="O74" s="26" t="str">
        <f t="shared" si="48"/>
        <v>10</v>
      </c>
      <c r="P74" s="25">
        <v>1.29</v>
      </c>
      <c r="Q74" s="26" t="str">
        <f t="shared" si="51"/>
        <v>10</v>
      </c>
      <c r="R74" s="25">
        <v>0.83</v>
      </c>
      <c r="S74" s="26" t="str">
        <f t="shared" si="52"/>
        <v>7.5</v>
      </c>
      <c r="T74" s="25">
        <v>0.34</v>
      </c>
      <c r="U74" s="26" t="str">
        <f t="shared" si="53"/>
        <v>0</v>
      </c>
      <c r="V74" s="28">
        <v>2077</v>
      </c>
      <c r="W74" s="26" t="str">
        <f t="shared" si="49"/>
        <v>5</v>
      </c>
      <c r="X74" s="25">
        <v>0</v>
      </c>
      <c r="Y74" s="26" t="str">
        <f>IF(X74&lt;=5%,"5",IF(X74&lt;=5.25%,"3.75",IF(X74&gt;5.25%,"0")))</f>
        <v>5</v>
      </c>
      <c r="Z74" s="25">
        <v>0</v>
      </c>
      <c r="AA74" s="26" t="str">
        <f>IF(Z74&lt;=5%,"5",IF(Z74&lt;=5.25%,"3.75",IF(Z74&gt;5.25%,"0")))</f>
        <v>5</v>
      </c>
      <c r="AB74" s="154">
        <v>2</v>
      </c>
      <c r="AC74" s="26" t="str">
        <f>IF(AB74=2,"5",IF(AB74=1,"0"))</f>
        <v>5</v>
      </c>
      <c r="AD74" s="30"/>
      <c r="AE74" s="26">
        <v>1</v>
      </c>
      <c r="AF74" s="25" t="s">
        <v>233</v>
      </c>
      <c r="AG74" s="26">
        <v>10</v>
      </c>
      <c r="AH74" s="25" t="s">
        <v>233</v>
      </c>
      <c r="AI74" s="26">
        <v>10</v>
      </c>
      <c r="AJ74" s="31">
        <f>E74+G74+I74+K74+M74+O74+Q74+S74+U74+W74+Y74+AA74+AC74+AE74+AG74+AI74</f>
        <v>108.5</v>
      </c>
      <c r="AK74" s="124"/>
      <c r="AL74" s="25"/>
    </row>
    <row r="75" spans="1:39" s="32" customFormat="1" ht="13">
      <c r="A75" s="23" t="s">
        <v>128</v>
      </c>
      <c r="B75" s="23" t="s">
        <v>129</v>
      </c>
      <c r="C75" s="38" t="s">
        <v>21</v>
      </c>
      <c r="D75" s="102">
        <v>1</v>
      </c>
      <c r="E75" s="26" t="str">
        <f>IF(D75&gt;=89.9%,"10",IF(D75&gt;=85.5%,"7.5",IF(D75&lt;85.5%,"0")))</f>
        <v>10</v>
      </c>
      <c r="F75" s="25">
        <v>1</v>
      </c>
      <c r="G75" s="26" t="str">
        <f>IF(F75&gt;=79.9%,"10",IF(F75&gt;=76%,"7.5",IF(F75&lt;76%,"0")))</f>
        <v>10</v>
      </c>
      <c r="H75" s="97"/>
      <c r="I75" s="26" t="str">
        <f t="shared" si="46"/>
        <v>10</v>
      </c>
      <c r="J75" s="97"/>
      <c r="K75" s="26" t="str">
        <f t="shared" si="47"/>
        <v>10</v>
      </c>
      <c r="L75" s="25">
        <v>1</v>
      </c>
      <c r="M75" s="26" t="str">
        <f t="shared" si="50"/>
        <v>10</v>
      </c>
      <c r="N75" s="25">
        <v>0.41</v>
      </c>
      <c r="O75" s="26" t="str">
        <f t="shared" si="48"/>
        <v>10</v>
      </c>
      <c r="P75" s="25">
        <v>1.03</v>
      </c>
      <c r="Q75" s="26" t="str">
        <f t="shared" si="51"/>
        <v>10</v>
      </c>
      <c r="R75" s="25">
        <v>0.53</v>
      </c>
      <c r="S75" s="26" t="str">
        <f t="shared" si="52"/>
        <v>0</v>
      </c>
      <c r="T75" s="25">
        <v>0.12</v>
      </c>
      <c r="U75" s="26" t="str">
        <f t="shared" si="53"/>
        <v>0</v>
      </c>
      <c r="V75" s="28">
        <v>9212</v>
      </c>
      <c r="W75" s="26" t="str">
        <f t="shared" si="49"/>
        <v>2</v>
      </c>
      <c r="X75" s="25">
        <v>0</v>
      </c>
      <c r="Y75" s="26" t="str">
        <f>IF(X75&lt;=5%,"5",IF(X75&lt;=5.25%,"3.75",IF(X75&gt;5.25%,"0")))</f>
        <v>5</v>
      </c>
      <c r="Z75" s="25">
        <v>0</v>
      </c>
      <c r="AA75" s="26" t="str">
        <f>IF(Z75&lt;=5%,"5",IF(Z75&lt;=5.25%,"3.75",IF(Z75&gt;5.25%,"0")))</f>
        <v>5</v>
      </c>
      <c r="AB75" s="154">
        <v>2</v>
      </c>
      <c r="AC75" s="26" t="str">
        <f>IF(AB75=2,"5",IF(AB75=1,"0"))</f>
        <v>5</v>
      </c>
      <c r="AD75" s="30"/>
      <c r="AE75" s="26">
        <v>5</v>
      </c>
      <c r="AF75" s="25" t="s">
        <v>233</v>
      </c>
      <c r="AG75" s="26">
        <v>10</v>
      </c>
      <c r="AH75" s="25" t="s">
        <v>233</v>
      </c>
      <c r="AI75" s="26">
        <v>8</v>
      </c>
      <c r="AJ75" s="31">
        <f>E75+G75+I75+K75+M75+O75+Q75+S75+U75+W75+Y75+AA75+AC75+AE75+AG75+AI75</f>
        <v>110</v>
      </c>
      <c r="AK75" s="124"/>
      <c r="AL75" s="25"/>
    </row>
    <row r="76" spans="1:39" s="32" customFormat="1" ht="36">
      <c r="A76" s="23" t="s">
        <v>130</v>
      </c>
      <c r="B76" s="23" t="s">
        <v>131</v>
      </c>
      <c r="C76" s="38" t="s">
        <v>21</v>
      </c>
      <c r="D76" s="102">
        <v>0.9</v>
      </c>
      <c r="E76" s="26" t="str">
        <f>IF(D76&gt;=89.9%,"10",IF(D76&gt;=85.5%,"7.5",IF(D76&lt;85.5%,"0")))</f>
        <v>10</v>
      </c>
      <c r="F76" s="102">
        <v>0.5</v>
      </c>
      <c r="G76" s="26" t="str">
        <f>IF(F76&gt;=79.9%,"10",IF(F76&gt;=76%,"7.5",IF(F76&lt;76%,"0")))</f>
        <v>0</v>
      </c>
      <c r="H76" s="97"/>
      <c r="I76" s="26" t="str">
        <f t="shared" si="46"/>
        <v>10</v>
      </c>
      <c r="J76" s="97"/>
      <c r="K76" s="26" t="str">
        <f t="shared" si="47"/>
        <v>10</v>
      </c>
      <c r="L76" s="25">
        <v>0</v>
      </c>
      <c r="M76" s="26" t="str">
        <f t="shared" si="50"/>
        <v>0</v>
      </c>
      <c r="N76" s="25">
        <v>0.4</v>
      </c>
      <c r="O76" s="26" t="str">
        <f t="shared" si="48"/>
        <v>10</v>
      </c>
      <c r="P76" s="25">
        <v>0.78</v>
      </c>
      <c r="Q76" s="26" t="str">
        <f t="shared" si="51"/>
        <v>0</v>
      </c>
      <c r="R76" s="25">
        <v>0.8</v>
      </c>
      <c r="S76" s="26" t="str">
        <f t="shared" si="52"/>
        <v>0</v>
      </c>
      <c r="T76" s="25">
        <v>0</v>
      </c>
      <c r="U76" s="26" t="str">
        <f t="shared" si="53"/>
        <v>0</v>
      </c>
      <c r="V76" s="28">
        <v>3593</v>
      </c>
      <c r="W76" s="26" t="str">
        <f t="shared" si="49"/>
        <v>5</v>
      </c>
      <c r="X76" s="25">
        <v>0.17</v>
      </c>
      <c r="Y76" s="26" t="str">
        <f>IF(X76&lt;=5%,"5",IF(X76&lt;=5.25%,"3.75",IF(X76&gt;5.25%,"0")))</f>
        <v>0</v>
      </c>
      <c r="Z76" s="25">
        <v>0.28999999999999998</v>
      </c>
      <c r="AA76" s="26" t="str">
        <f>IF(Z76&lt;=5%,"5",IF(Z76&lt;=5.25%,"3.75",IF(Z76&gt;5.25%,"0")))</f>
        <v>0</v>
      </c>
      <c r="AB76" s="154">
        <v>2</v>
      </c>
      <c r="AC76" s="26" t="str">
        <f>IF(AB76=2,"5",IF(AB76=1,"0"))</f>
        <v>5</v>
      </c>
      <c r="AD76" s="30"/>
      <c r="AE76" s="26">
        <v>5</v>
      </c>
      <c r="AF76" s="25" t="s">
        <v>234</v>
      </c>
      <c r="AG76" s="26">
        <v>0</v>
      </c>
      <c r="AH76" s="25" t="s">
        <v>234</v>
      </c>
      <c r="AI76" s="26">
        <v>0</v>
      </c>
      <c r="AJ76" s="31">
        <f>E76+G76+I76+K76+M76+O76+Q76+S76+U76+W76+Y76+AA76+AC76+AE76+AG76+AI76</f>
        <v>55</v>
      </c>
      <c r="AK76" s="124"/>
      <c r="AL76" s="25"/>
      <c r="AM76" s="100"/>
    </row>
    <row r="77" spans="1:39">
      <c r="H77" s="43"/>
      <c r="J77" s="43"/>
      <c r="V77" s="44"/>
    </row>
    <row r="78" spans="1:39" s="32" customFormat="1" ht="13" hidden="1">
      <c r="A78" s="39"/>
      <c r="B78" s="39"/>
      <c r="C78" s="40"/>
      <c r="D78" s="102"/>
      <c r="E78" s="26" t="str">
        <f t="shared" ref="E78:E90" si="54">IF(D78&gt;=89.9%,"10",IF(D78&gt;=85.5%,"7.5",IF(D78&lt;85.5%,"0")))</f>
        <v>0</v>
      </c>
      <c r="F78" s="25"/>
      <c r="G78" s="26" t="str">
        <f t="shared" ref="G78:G90" si="55">IF(F78&gt;=79.9%,"10",IF(F78&gt;=76%,"7.5",IF(F78&lt;76%,"0")))</f>
        <v>0</v>
      </c>
      <c r="H78" s="27"/>
      <c r="I78" s="26" t="str">
        <f t="shared" ref="I78:I90" si="56">IF(H78&lt;=2%,"10",IF(H78&lt;=2.1%,"7.5",IF(H78%&gt;2.1%,"0")))</f>
        <v>10</v>
      </c>
      <c r="J78" s="27"/>
      <c r="K78" s="26" t="str">
        <f t="shared" ref="K78:K90" si="57">IF(J78&lt;=5%,"10",IF(J78&lt;=5.25%,"7.5",IF(J78%&gt;5.25%,"0")))</f>
        <v>10</v>
      </c>
      <c r="L78" s="25"/>
      <c r="M78" s="26" t="str">
        <f t="shared" ref="M78:M90" si="58">IF(L78&gt;=85%,"10",IF(L78&gt;=80.75%,"7.5",IF(L78&lt;80.75%,"0")))</f>
        <v>0</v>
      </c>
      <c r="N78" s="25"/>
      <c r="O78" s="26" t="str">
        <f t="shared" ref="O78:O90" si="59">IF(N78&gt;=50%,"10",IF(N78&gt;=47.5%,"7.5",IF(N78&lt;47.5%,"0")))</f>
        <v>0</v>
      </c>
      <c r="P78" s="25"/>
      <c r="Q78" s="26" t="str">
        <f t="shared" ref="Q78:Q90" si="60">IF(P78&gt;=90%,"10",IF(P78&gt;=85.5%,"7.5",IF(P78&lt;85.5%,"0")))</f>
        <v>0</v>
      </c>
      <c r="R78" s="25"/>
      <c r="S78" s="26" t="str">
        <f t="shared" ref="S78:S90" si="61">IF(R78&gt;=85%,"10",IF(R78&gt;=80.75%,"7.5",IF(R78&lt;80.75%,"0")))</f>
        <v>0</v>
      </c>
      <c r="T78" s="25"/>
      <c r="U78" s="26" t="str">
        <f t="shared" ref="U78:U90" si="62">IF(T78&gt;=40%,"10",IF(T78&gt;=38%,"7.5",IF(T78&lt;38%,"0")))</f>
        <v>0</v>
      </c>
      <c r="V78" s="28"/>
      <c r="W78" s="26" t="str">
        <f t="shared" ref="W78:W90" si="63">IF(V78&lt;=8000,"5",IF(V78&lt;=12000,"2",IF(V78&gt;12000,"0",)))</f>
        <v>5</v>
      </c>
      <c r="X78" s="27"/>
      <c r="Y78" s="26" t="str">
        <f t="shared" ref="Y78:Y90" si="64">IF(X78&lt;=5%,"5",IF(X78&lt;=5.25%,"3.75",IF(X78&gt;5.25%,"0")))</f>
        <v>5</v>
      </c>
      <c r="Z78" s="27"/>
      <c r="AA78" s="26" t="str">
        <f t="shared" ref="AA78:AA90" si="65">IF(Z78&lt;=5%,"5",IF(Z78&lt;=5.25%,"3.75",IF(Z78&gt;5.25%,"0")))</f>
        <v>5</v>
      </c>
      <c r="AB78" s="124"/>
      <c r="AC78" s="26" t="b">
        <f t="shared" ref="AC78:AC90" si="66">IF(AB78=2,"5",IF(AB78=1,"0"))</f>
        <v>0</v>
      </c>
      <c r="AD78" s="30"/>
      <c r="AE78" s="26"/>
      <c r="AF78" s="29"/>
      <c r="AG78" s="26">
        <v>10</v>
      </c>
      <c r="AH78" s="29"/>
      <c r="AI78" s="26">
        <v>10</v>
      </c>
      <c r="AJ78" s="31">
        <f t="shared" ref="AJ78:AJ90" si="67">E78+G78+I78+K78+M78+O78+Q78+S78+U78+W78+Y78+AA78+AC78+AE78+AG78+AI78</f>
        <v>55</v>
      </c>
      <c r="AK78" s="125"/>
    </row>
    <row r="79" spans="1:39" s="32" customFormat="1" ht="13" hidden="1">
      <c r="A79" s="39"/>
      <c r="B79" s="39"/>
      <c r="C79" s="40"/>
      <c r="D79" s="102"/>
      <c r="E79" s="26" t="str">
        <f t="shared" si="54"/>
        <v>0</v>
      </c>
      <c r="F79" s="25"/>
      <c r="G79" s="26" t="str">
        <f t="shared" si="55"/>
        <v>0</v>
      </c>
      <c r="H79" s="27"/>
      <c r="I79" s="26" t="str">
        <f t="shared" si="56"/>
        <v>10</v>
      </c>
      <c r="J79" s="27"/>
      <c r="K79" s="26" t="str">
        <f t="shared" si="57"/>
        <v>10</v>
      </c>
      <c r="L79" s="25"/>
      <c r="M79" s="26" t="str">
        <f t="shared" si="58"/>
        <v>0</v>
      </c>
      <c r="N79" s="25"/>
      <c r="O79" s="26" t="str">
        <f t="shared" si="59"/>
        <v>0</v>
      </c>
      <c r="P79" s="25"/>
      <c r="Q79" s="26" t="str">
        <f t="shared" si="60"/>
        <v>0</v>
      </c>
      <c r="R79" s="25"/>
      <c r="S79" s="26" t="str">
        <f t="shared" si="61"/>
        <v>0</v>
      </c>
      <c r="T79" s="25"/>
      <c r="U79" s="26" t="str">
        <f t="shared" si="62"/>
        <v>0</v>
      </c>
      <c r="V79" s="28"/>
      <c r="W79" s="26" t="str">
        <f t="shared" si="63"/>
        <v>5</v>
      </c>
      <c r="X79" s="27"/>
      <c r="Y79" s="26" t="str">
        <f t="shared" si="64"/>
        <v>5</v>
      </c>
      <c r="Z79" s="27"/>
      <c r="AA79" s="26" t="str">
        <f t="shared" si="65"/>
        <v>5</v>
      </c>
      <c r="AB79" s="124"/>
      <c r="AC79" s="26" t="b">
        <f t="shared" si="66"/>
        <v>0</v>
      </c>
      <c r="AD79" s="30"/>
      <c r="AE79" s="26"/>
      <c r="AF79" s="29"/>
      <c r="AG79" s="26">
        <v>10</v>
      </c>
      <c r="AH79" s="29"/>
      <c r="AI79" s="26">
        <v>10</v>
      </c>
      <c r="AJ79" s="31">
        <f t="shared" si="67"/>
        <v>55</v>
      </c>
      <c r="AK79" s="125"/>
    </row>
    <row r="80" spans="1:39" s="32" customFormat="1" ht="13" hidden="1">
      <c r="A80" s="39"/>
      <c r="B80" s="39"/>
      <c r="C80" s="40"/>
      <c r="D80" s="102"/>
      <c r="E80" s="26" t="str">
        <f t="shared" si="54"/>
        <v>0</v>
      </c>
      <c r="F80" s="25"/>
      <c r="G80" s="26" t="str">
        <f t="shared" si="55"/>
        <v>0</v>
      </c>
      <c r="H80" s="27"/>
      <c r="I80" s="26" t="str">
        <f t="shared" si="56"/>
        <v>10</v>
      </c>
      <c r="J80" s="27"/>
      <c r="K80" s="26" t="str">
        <f t="shared" si="57"/>
        <v>10</v>
      </c>
      <c r="L80" s="25"/>
      <c r="M80" s="26" t="str">
        <f t="shared" si="58"/>
        <v>0</v>
      </c>
      <c r="N80" s="25"/>
      <c r="O80" s="26" t="str">
        <f t="shared" si="59"/>
        <v>0</v>
      </c>
      <c r="P80" s="25"/>
      <c r="Q80" s="26" t="str">
        <f t="shared" si="60"/>
        <v>0</v>
      </c>
      <c r="R80" s="25"/>
      <c r="S80" s="26" t="str">
        <f t="shared" si="61"/>
        <v>0</v>
      </c>
      <c r="T80" s="25"/>
      <c r="U80" s="26" t="str">
        <f t="shared" si="62"/>
        <v>0</v>
      </c>
      <c r="V80" s="28"/>
      <c r="W80" s="26" t="str">
        <f t="shared" si="63"/>
        <v>5</v>
      </c>
      <c r="X80" s="27"/>
      <c r="Y80" s="26" t="str">
        <f t="shared" si="64"/>
        <v>5</v>
      </c>
      <c r="Z80" s="27"/>
      <c r="AA80" s="26" t="str">
        <f t="shared" si="65"/>
        <v>5</v>
      </c>
      <c r="AB80" s="124"/>
      <c r="AC80" s="26" t="b">
        <f t="shared" si="66"/>
        <v>0</v>
      </c>
      <c r="AD80" s="30"/>
      <c r="AE80" s="26"/>
      <c r="AF80" s="29"/>
      <c r="AG80" s="26">
        <v>10</v>
      </c>
      <c r="AH80" s="29"/>
      <c r="AI80" s="26">
        <v>10</v>
      </c>
      <c r="AJ80" s="31">
        <f t="shared" si="67"/>
        <v>55</v>
      </c>
      <c r="AK80" s="125"/>
    </row>
    <row r="81" spans="1:37" s="32" customFormat="1" ht="13" hidden="1">
      <c r="A81" s="39"/>
      <c r="B81" s="39"/>
      <c r="C81" s="40"/>
      <c r="D81" s="102"/>
      <c r="E81" s="26" t="str">
        <f t="shared" si="54"/>
        <v>0</v>
      </c>
      <c r="F81" s="25"/>
      <c r="G81" s="26" t="str">
        <f t="shared" si="55"/>
        <v>0</v>
      </c>
      <c r="H81" s="27"/>
      <c r="I81" s="26" t="str">
        <f t="shared" si="56"/>
        <v>10</v>
      </c>
      <c r="J81" s="27"/>
      <c r="K81" s="26" t="str">
        <f t="shared" si="57"/>
        <v>10</v>
      </c>
      <c r="L81" s="25"/>
      <c r="M81" s="26" t="str">
        <f t="shared" si="58"/>
        <v>0</v>
      </c>
      <c r="N81" s="25"/>
      <c r="O81" s="26" t="str">
        <f t="shared" si="59"/>
        <v>0</v>
      </c>
      <c r="P81" s="25"/>
      <c r="Q81" s="26" t="str">
        <f t="shared" si="60"/>
        <v>0</v>
      </c>
      <c r="R81" s="25"/>
      <c r="S81" s="26" t="str">
        <f t="shared" si="61"/>
        <v>0</v>
      </c>
      <c r="T81" s="25"/>
      <c r="U81" s="26" t="str">
        <f t="shared" si="62"/>
        <v>0</v>
      </c>
      <c r="V81" s="28"/>
      <c r="W81" s="26" t="str">
        <f t="shared" si="63"/>
        <v>5</v>
      </c>
      <c r="X81" s="27"/>
      <c r="Y81" s="26" t="str">
        <f t="shared" si="64"/>
        <v>5</v>
      </c>
      <c r="Z81" s="27"/>
      <c r="AA81" s="26" t="str">
        <f t="shared" si="65"/>
        <v>5</v>
      </c>
      <c r="AB81" s="124"/>
      <c r="AC81" s="26" t="b">
        <f t="shared" si="66"/>
        <v>0</v>
      </c>
      <c r="AD81" s="30"/>
      <c r="AE81" s="26"/>
      <c r="AF81" s="29"/>
      <c r="AG81" s="26">
        <v>10</v>
      </c>
      <c r="AH81" s="29"/>
      <c r="AI81" s="26">
        <v>10</v>
      </c>
      <c r="AJ81" s="31">
        <f t="shared" si="67"/>
        <v>55</v>
      </c>
      <c r="AK81" s="125"/>
    </row>
    <row r="82" spans="1:37" s="32" customFormat="1" ht="13" hidden="1">
      <c r="A82" s="39"/>
      <c r="B82" s="39"/>
      <c r="C82" s="40"/>
      <c r="D82" s="102"/>
      <c r="E82" s="26" t="str">
        <f t="shared" si="54"/>
        <v>0</v>
      </c>
      <c r="F82" s="25"/>
      <c r="G82" s="26" t="str">
        <f t="shared" si="55"/>
        <v>0</v>
      </c>
      <c r="H82" s="27"/>
      <c r="I82" s="26" t="str">
        <f t="shared" si="56"/>
        <v>10</v>
      </c>
      <c r="J82" s="27"/>
      <c r="K82" s="26" t="str">
        <f t="shared" si="57"/>
        <v>10</v>
      </c>
      <c r="L82" s="25"/>
      <c r="M82" s="26" t="str">
        <f t="shared" si="58"/>
        <v>0</v>
      </c>
      <c r="N82" s="25"/>
      <c r="O82" s="26" t="str">
        <f t="shared" si="59"/>
        <v>0</v>
      </c>
      <c r="P82" s="25"/>
      <c r="Q82" s="26" t="str">
        <f t="shared" si="60"/>
        <v>0</v>
      </c>
      <c r="R82" s="25"/>
      <c r="S82" s="26" t="str">
        <f t="shared" si="61"/>
        <v>0</v>
      </c>
      <c r="T82" s="25"/>
      <c r="U82" s="26" t="str">
        <f t="shared" si="62"/>
        <v>0</v>
      </c>
      <c r="V82" s="28"/>
      <c r="W82" s="26" t="str">
        <f t="shared" si="63"/>
        <v>5</v>
      </c>
      <c r="X82" s="27"/>
      <c r="Y82" s="26" t="str">
        <f t="shared" si="64"/>
        <v>5</v>
      </c>
      <c r="Z82" s="27"/>
      <c r="AA82" s="26" t="str">
        <f t="shared" si="65"/>
        <v>5</v>
      </c>
      <c r="AB82" s="124"/>
      <c r="AC82" s="26" t="b">
        <f t="shared" si="66"/>
        <v>0</v>
      </c>
      <c r="AD82" s="30"/>
      <c r="AE82" s="26"/>
      <c r="AF82" s="29"/>
      <c r="AG82" s="26">
        <v>10</v>
      </c>
      <c r="AH82" s="29"/>
      <c r="AI82" s="26">
        <v>10</v>
      </c>
      <c r="AJ82" s="31">
        <f t="shared" si="67"/>
        <v>55</v>
      </c>
      <c r="AK82" s="125"/>
    </row>
    <row r="83" spans="1:37" s="32" customFormat="1" ht="13" hidden="1">
      <c r="A83" s="39"/>
      <c r="B83" s="39"/>
      <c r="C83" s="40"/>
      <c r="D83" s="102"/>
      <c r="E83" s="26" t="str">
        <f t="shared" si="54"/>
        <v>0</v>
      </c>
      <c r="F83" s="25"/>
      <c r="G83" s="26" t="str">
        <f t="shared" si="55"/>
        <v>0</v>
      </c>
      <c r="H83" s="27"/>
      <c r="I83" s="26" t="str">
        <f t="shared" si="56"/>
        <v>10</v>
      </c>
      <c r="J83" s="27"/>
      <c r="K83" s="26" t="str">
        <f t="shared" si="57"/>
        <v>10</v>
      </c>
      <c r="L83" s="25"/>
      <c r="M83" s="26" t="str">
        <f t="shared" si="58"/>
        <v>0</v>
      </c>
      <c r="N83" s="25"/>
      <c r="O83" s="26" t="str">
        <f t="shared" si="59"/>
        <v>0</v>
      </c>
      <c r="P83" s="25"/>
      <c r="Q83" s="26" t="str">
        <f t="shared" si="60"/>
        <v>0</v>
      </c>
      <c r="R83" s="25"/>
      <c r="S83" s="26" t="str">
        <f t="shared" si="61"/>
        <v>0</v>
      </c>
      <c r="T83" s="25"/>
      <c r="U83" s="26" t="str">
        <f t="shared" si="62"/>
        <v>0</v>
      </c>
      <c r="V83" s="28"/>
      <c r="W83" s="26" t="str">
        <f t="shared" si="63"/>
        <v>5</v>
      </c>
      <c r="X83" s="27"/>
      <c r="Y83" s="26" t="str">
        <f t="shared" si="64"/>
        <v>5</v>
      </c>
      <c r="Z83" s="27"/>
      <c r="AA83" s="26" t="str">
        <f t="shared" si="65"/>
        <v>5</v>
      </c>
      <c r="AB83" s="124"/>
      <c r="AC83" s="26" t="b">
        <f t="shared" si="66"/>
        <v>0</v>
      </c>
      <c r="AD83" s="30"/>
      <c r="AE83" s="26"/>
      <c r="AF83" s="29"/>
      <c r="AG83" s="26">
        <v>10</v>
      </c>
      <c r="AH83" s="29"/>
      <c r="AI83" s="26">
        <v>10</v>
      </c>
      <c r="AJ83" s="31">
        <f t="shared" si="67"/>
        <v>55</v>
      </c>
      <c r="AK83" s="125"/>
    </row>
    <row r="84" spans="1:37" s="32" customFormat="1" ht="13" hidden="1">
      <c r="A84" s="39"/>
      <c r="B84" s="39"/>
      <c r="C84" s="40"/>
      <c r="D84" s="102"/>
      <c r="E84" s="26" t="str">
        <f t="shared" si="54"/>
        <v>0</v>
      </c>
      <c r="F84" s="25"/>
      <c r="G84" s="26" t="str">
        <f t="shared" si="55"/>
        <v>0</v>
      </c>
      <c r="H84" s="27"/>
      <c r="I84" s="26" t="str">
        <f t="shared" si="56"/>
        <v>10</v>
      </c>
      <c r="J84" s="27"/>
      <c r="K84" s="26" t="str">
        <f t="shared" si="57"/>
        <v>10</v>
      </c>
      <c r="L84" s="25"/>
      <c r="M84" s="26" t="str">
        <f t="shared" si="58"/>
        <v>0</v>
      </c>
      <c r="N84" s="25"/>
      <c r="O84" s="26" t="str">
        <f t="shared" si="59"/>
        <v>0</v>
      </c>
      <c r="P84" s="25"/>
      <c r="Q84" s="26" t="str">
        <f t="shared" si="60"/>
        <v>0</v>
      </c>
      <c r="R84" s="25"/>
      <c r="S84" s="26" t="str">
        <f t="shared" si="61"/>
        <v>0</v>
      </c>
      <c r="T84" s="25"/>
      <c r="U84" s="26" t="str">
        <f t="shared" si="62"/>
        <v>0</v>
      </c>
      <c r="V84" s="28"/>
      <c r="W84" s="26" t="str">
        <f t="shared" si="63"/>
        <v>5</v>
      </c>
      <c r="X84" s="27"/>
      <c r="Y84" s="26" t="str">
        <f t="shared" si="64"/>
        <v>5</v>
      </c>
      <c r="Z84" s="27"/>
      <c r="AA84" s="26" t="str">
        <f t="shared" si="65"/>
        <v>5</v>
      </c>
      <c r="AB84" s="124"/>
      <c r="AC84" s="26" t="b">
        <f t="shared" si="66"/>
        <v>0</v>
      </c>
      <c r="AD84" s="30"/>
      <c r="AE84" s="26"/>
      <c r="AF84" s="29"/>
      <c r="AG84" s="26">
        <v>10</v>
      </c>
      <c r="AH84" s="29"/>
      <c r="AI84" s="26">
        <v>10</v>
      </c>
      <c r="AJ84" s="31">
        <f t="shared" si="67"/>
        <v>55</v>
      </c>
      <c r="AK84" s="125"/>
    </row>
    <row r="85" spans="1:37" s="32" customFormat="1" ht="13" hidden="1">
      <c r="A85" s="39"/>
      <c r="B85" s="39"/>
      <c r="C85" s="40"/>
      <c r="D85" s="102"/>
      <c r="E85" s="26" t="str">
        <f t="shared" si="54"/>
        <v>0</v>
      </c>
      <c r="F85" s="25"/>
      <c r="G85" s="26" t="str">
        <f t="shared" si="55"/>
        <v>0</v>
      </c>
      <c r="H85" s="27"/>
      <c r="I85" s="26" t="str">
        <f t="shared" si="56"/>
        <v>10</v>
      </c>
      <c r="J85" s="27"/>
      <c r="K85" s="26" t="str">
        <f t="shared" si="57"/>
        <v>10</v>
      </c>
      <c r="L85" s="25"/>
      <c r="M85" s="26" t="str">
        <f t="shared" si="58"/>
        <v>0</v>
      </c>
      <c r="N85" s="25"/>
      <c r="O85" s="26" t="str">
        <f t="shared" si="59"/>
        <v>0</v>
      </c>
      <c r="P85" s="25"/>
      <c r="Q85" s="26" t="str">
        <f t="shared" si="60"/>
        <v>0</v>
      </c>
      <c r="R85" s="25"/>
      <c r="S85" s="26" t="str">
        <f t="shared" si="61"/>
        <v>0</v>
      </c>
      <c r="T85" s="25"/>
      <c r="U85" s="26" t="str">
        <f t="shared" si="62"/>
        <v>0</v>
      </c>
      <c r="V85" s="28"/>
      <c r="W85" s="26" t="str">
        <f t="shared" si="63"/>
        <v>5</v>
      </c>
      <c r="X85" s="27"/>
      <c r="Y85" s="26" t="str">
        <f t="shared" si="64"/>
        <v>5</v>
      </c>
      <c r="Z85" s="27"/>
      <c r="AA85" s="26" t="str">
        <f t="shared" si="65"/>
        <v>5</v>
      </c>
      <c r="AB85" s="124"/>
      <c r="AC85" s="26" t="b">
        <f t="shared" si="66"/>
        <v>0</v>
      </c>
      <c r="AD85" s="30"/>
      <c r="AE85" s="26"/>
      <c r="AF85" s="29"/>
      <c r="AG85" s="26">
        <v>10</v>
      </c>
      <c r="AH85" s="29"/>
      <c r="AI85" s="26">
        <v>10</v>
      </c>
      <c r="AJ85" s="31">
        <f t="shared" si="67"/>
        <v>55</v>
      </c>
      <c r="AK85" s="125"/>
    </row>
    <row r="86" spans="1:37" s="32" customFormat="1" ht="13" hidden="1">
      <c r="A86" s="39"/>
      <c r="B86" s="39"/>
      <c r="C86" s="40"/>
      <c r="D86" s="102"/>
      <c r="E86" s="26" t="str">
        <f t="shared" si="54"/>
        <v>0</v>
      </c>
      <c r="F86" s="25"/>
      <c r="G86" s="26" t="str">
        <f t="shared" si="55"/>
        <v>0</v>
      </c>
      <c r="H86" s="27"/>
      <c r="I86" s="26" t="str">
        <f t="shared" si="56"/>
        <v>10</v>
      </c>
      <c r="J86" s="27"/>
      <c r="K86" s="26" t="str">
        <f t="shared" si="57"/>
        <v>10</v>
      </c>
      <c r="L86" s="25"/>
      <c r="M86" s="26" t="str">
        <f t="shared" si="58"/>
        <v>0</v>
      </c>
      <c r="N86" s="25"/>
      <c r="O86" s="26" t="str">
        <f t="shared" si="59"/>
        <v>0</v>
      </c>
      <c r="P86" s="25"/>
      <c r="Q86" s="26" t="str">
        <f t="shared" si="60"/>
        <v>0</v>
      </c>
      <c r="R86" s="25"/>
      <c r="S86" s="26" t="str">
        <f t="shared" si="61"/>
        <v>0</v>
      </c>
      <c r="T86" s="25"/>
      <c r="U86" s="26" t="str">
        <f t="shared" si="62"/>
        <v>0</v>
      </c>
      <c r="V86" s="28"/>
      <c r="W86" s="26" t="str">
        <f t="shared" si="63"/>
        <v>5</v>
      </c>
      <c r="X86" s="27"/>
      <c r="Y86" s="26" t="str">
        <f t="shared" si="64"/>
        <v>5</v>
      </c>
      <c r="Z86" s="27"/>
      <c r="AA86" s="26" t="str">
        <f t="shared" si="65"/>
        <v>5</v>
      </c>
      <c r="AB86" s="124"/>
      <c r="AC86" s="26" t="b">
        <f t="shared" si="66"/>
        <v>0</v>
      </c>
      <c r="AD86" s="30"/>
      <c r="AE86" s="26"/>
      <c r="AF86" s="29"/>
      <c r="AG86" s="26">
        <v>10</v>
      </c>
      <c r="AH86" s="29"/>
      <c r="AI86" s="26">
        <v>10</v>
      </c>
      <c r="AJ86" s="31">
        <f t="shared" si="67"/>
        <v>55</v>
      </c>
      <c r="AK86" s="125"/>
    </row>
    <row r="87" spans="1:37" s="32" customFormat="1" ht="13" hidden="1">
      <c r="A87" s="39"/>
      <c r="B87" s="39"/>
      <c r="C87" s="40"/>
      <c r="D87" s="102"/>
      <c r="E87" s="26" t="str">
        <f t="shared" si="54"/>
        <v>0</v>
      </c>
      <c r="F87" s="25"/>
      <c r="G87" s="26" t="str">
        <f t="shared" si="55"/>
        <v>0</v>
      </c>
      <c r="H87" s="27"/>
      <c r="I87" s="26" t="str">
        <f t="shared" si="56"/>
        <v>10</v>
      </c>
      <c r="J87" s="27"/>
      <c r="K87" s="26" t="str">
        <f t="shared" si="57"/>
        <v>10</v>
      </c>
      <c r="L87" s="25"/>
      <c r="M87" s="26" t="str">
        <f t="shared" si="58"/>
        <v>0</v>
      </c>
      <c r="N87" s="25"/>
      <c r="O87" s="26" t="str">
        <f t="shared" si="59"/>
        <v>0</v>
      </c>
      <c r="P87" s="25"/>
      <c r="Q87" s="26" t="str">
        <f t="shared" si="60"/>
        <v>0</v>
      </c>
      <c r="R87" s="25"/>
      <c r="S87" s="26" t="str">
        <f t="shared" si="61"/>
        <v>0</v>
      </c>
      <c r="T87" s="25"/>
      <c r="U87" s="26" t="str">
        <f t="shared" si="62"/>
        <v>0</v>
      </c>
      <c r="V87" s="28"/>
      <c r="W87" s="26" t="str">
        <f t="shared" si="63"/>
        <v>5</v>
      </c>
      <c r="X87" s="27"/>
      <c r="Y87" s="26" t="str">
        <f t="shared" si="64"/>
        <v>5</v>
      </c>
      <c r="Z87" s="27"/>
      <c r="AA87" s="26" t="str">
        <f t="shared" si="65"/>
        <v>5</v>
      </c>
      <c r="AB87" s="124"/>
      <c r="AC87" s="26" t="b">
        <f t="shared" si="66"/>
        <v>0</v>
      </c>
      <c r="AD87" s="30"/>
      <c r="AE87" s="26"/>
      <c r="AF87" s="29"/>
      <c r="AG87" s="26">
        <v>10</v>
      </c>
      <c r="AH87" s="29"/>
      <c r="AI87" s="26">
        <v>10</v>
      </c>
      <c r="AJ87" s="31">
        <f t="shared" si="67"/>
        <v>55</v>
      </c>
      <c r="AK87" s="125"/>
    </row>
    <row r="88" spans="1:37" s="32" customFormat="1" ht="13" hidden="1">
      <c r="A88" s="39"/>
      <c r="B88" s="39"/>
      <c r="C88" s="40"/>
      <c r="D88" s="102"/>
      <c r="E88" s="26" t="str">
        <f t="shared" si="54"/>
        <v>0</v>
      </c>
      <c r="F88" s="25"/>
      <c r="G88" s="26" t="str">
        <f t="shared" si="55"/>
        <v>0</v>
      </c>
      <c r="H88" s="27"/>
      <c r="I88" s="26" t="str">
        <f t="shared" si="56"/>
        <v>10</v>
      </c>
      <c r="J88" s="27"/>
      <c r="K88" s="26" t="str">
        <f t="shared" si="57"/>
        <v>10</v>
      </c>
      <c r="L88" s="25"/>
      <c r="M88" s="26" t="str">
        <f t="shared" si="58"/>
        <v>0</v>
      </c>
      <c r="N88" s="25"/>
      <c r="O88" s="26" t="str">
        <f t="shared" si="59"/>
        <v>0</v>
      </c>
      <c r="P88" s="25"/>
      <c r="Q88" s="26" t="str">
        <f t="shared" si="60"/>
        <v>0</v>
      </c>
      <c r="R88" s="25"/>
      <c r="S88" s="26" t="str">
        <f t="shared" si="61"/>
        <v>0</v>
      </c>
      <c r="T88" s="25"/>
      <c r="U88" s="26" t="str">
        <f t="shared" si="62"/>
        <v>0</v>
      </c>
      <c r="V88" s="28"/>
      <c r="W88" s="26" t="str">
        <f t="shared" si="63"/>
        <v>5</v>
      </c>
      <c r="X88" s="27"/>
      <c r="Y88" s="26" t="str">
        <f t="shared" si="64"/>
        <v>5</v>
      </c>
      <c r="Z88" s="27"/>
      <c r="AA88" s="26" t="str">
        <f t="shared" si="65"/>
        <v>5</v>
      </c>
      <c r="AB88" s="124"/>
      <c r="AC88" s="26" t="b">
        <f t="shared" si="66"/>
        <v>0</v>
      </c>
      <c r="AD88" s="30"/>
      <c r="AE88" s="26"/>
      <c r="AF88" s="29"/>
      <c r="AG88" s="26">
        <v>10</v>
      </c>
      <c r="AH88" s="29"/>
      <c r="AI88" s="26">
        <v>10</v>
      </c>
      <c r="AJ88" s="31">
        <f t="shared" si="67"/>
        <v>55</v>
      </c>
      <c r="AK88" s="125"/>
    </row>
    <row r="89" spans="1:37" s="32" customFormat="1" ht="13" hidden="1">
      <c r="A89" s="39"/>
      <c r="B89" s="39"/>
      <c r="C89" s="40"/>
      <c r="D89" s="102"/>
      <c r="E89" s="26" t="str">
        <f t="shared" si="54"/>
        <v>0</v>
      </c>
      <c r="F89" s="25"/>
      <c r="G89" s="26" t="str">
        <f t="shared" si="55"/>
        <v>0</v>
      </c>
      <c r="H89" s="27"/>
      <c r="I89" s="26" t="str">
        <f t="shared" si="56"/>
        <v>10</v>
      </c>
      <c r="J89" s="27"/>
      <c r="K89" s="26" t="str">
        <f t="shared" si="57"/>
        <v>10</v>
      </c>
      <c r="L89" s="25"/>
      <c r="M89" s="26" t="str">
        <f t="shared" si="58"/>
        <v>0</v>
      </c>
      <c r="N89" s="25"/>
      <c r="O89" s="26" t="str">
        <f t="shared" si="59"/>
        <v>0</v>
      </c>
      <c r="P89" s="25"/>
      <c r="Q89" s="26" t="str">
        <f t="shared" si="60"/>
        <v>0</v>
      </c>
      <c r="R89" s="25"/>
      <c r="S89" s="26" t="str">
        <f t="shared" si="61"/>
        <v>0</v>
      </c>
      <c r="T89" s="25"/>
      <c r="U89" s="26" t="str">
        <f t="shared" si="62"/>
        <v>0</v>
      </c>
      <c r="V89" s="28"/>
      <c r="W89" s="26" t="str">
        <f t="shared" si="63"/>
        <v>5</v>
      </c>
      <c r="X89" s="27"/>
      <c r="Y89" s="26" t="str">
        <f t="shared" si="64"/>
        <v>5</v>
      </c>
      <c r="Z89" s="27"/>
      <c r="AA89" s="26" t="str">
        <f t="shared" si="65"/>
        <v>5</v>
      </c>
      <c r="AB89" s="124"/>
      <c r="AC89" s="26" t="b">
        <f t="shared" si="66"/>
        <v>0</v>
      </c>
      <c r="AD89" s="30"/>
      <c r="AE89" s="26"/>
      <c r="AF89" s="29"/>
      <c r="AG89" s="26">
        <v>10</v>
      </c>
      <c r="AH89" s="29"/>
      <c r="AI89" s="26">
        <v>10</v>
      </c>
      <c r="AJ89" s="31">
        <f t="shared" si="67"/>
        <v>55</v>
      </c>
      <c r="AK89" s="125"/>
    </row>
    <row r="90" spans="1:37" s="32" customFormat="1" ht="13" hidden="1">
      <c r="A90" s="39"/>
      <c r="B90" s="39"/>
      <c r="C90" s="40"/>
      <c r="D90" s="102"/>
      <c r="E90" s="26" t="str">
        <f t="shared" si="54"/>
        <v>0</v>
      </c>
      <c r="F90" s="25"/>
      <c r="G90" s="26" t="str">
        <f t="shared" si="55"/>
        <v>0</v>
      </c>
      <c r="H90" s="27"/>
      <c r="I90" s="26" t="str">
        <f t="shared" si="56"/>
        <v>10</v>
      </c>
      <c r="J90" s="27"/>
      <c r="K90" s="26" t="str">
        <f t="shared" si="57"/>
        <v>10</v>
      </c>
      <c r="L90" s="25"/>
      <c r="M90" s="26" t="str">
        <f t="shared" si="58"/>
        <v>0</v>
      </c>
      <c r="N90" s="25"/>
      <c r="O90" s="26" t="str">
        <f t="shared" si="59"/>
        <v>0</v>
      </c>
      <c r="P90" s="25"/>
      <c r="Q90" s="26" t="str">
        <f t="shared" si="60"/>
        <v>0</v>
      </c>
      <c r="R90" s="25"/>
      <c r="S90" s="26" t="str">
        <f t="shared" si="61"/>
        <v>0</v>
      </c>
      <c r="T90" s="25"/>
      <c r="U90" s="26" t="str">
        <f t="shared" si="62"/>
        <v>0</v>
      </c>
      <c r="V90" s="28"/>
      <c r="W90" s="26" t="str">
        <f t="shared" si="63"/>
        <v>5</v>
      </c>
      <c r="X90" s="27"/>
      <c r="Y90" s="26" t="str">
        <f t="shared" si="64"/>
        <v>5</v>
      </c>
      <c r="Z90" s="27"/>
      <c r="AA90" s="26" t="str">
        <f t="shared" si="65"/>
        <v>5</v>
      </c>
      <c r="AB90" s="124"/>
      <c r="AC90" s="26" t="b">
        <f t="shared" si="66"/>
        <v>0</v>
      </c>
      <c r="AD90" s="30"/>
      <c r="AE90" s="26"/>
      <c r="AF90" s="29"/>
      <c r="AG90" s="26">
        <v>10</v>
      </c>
      <c r="AH90" s="29"/>
      <c r="AI90" s="26">
        <v>10</v>
      </c>
      <c r="AJ90" s="31">
        <f t="shared" si="67"/>
        <v>55</v>
      </c>
      <c r="AK90" s="125"/>
    </row>
    <row r="91" spans="1:37">
      <c r="H91" s="43"/>
      <c r="J91" s="43"/>
      <c r="V91" s="44"/>
      <c r="AE91" s="47"/>
    </row>
    <row r="92" spans="1:37">
      <c r="H92" s="43"/>
      <c r="J92" s="43"/>
      <c r="V92" s="44"/>
      <c r="AE92" s="49"/>
    </row>
    <row r="93" spans="1:37">
      <c r="H93" s="43"/>
      <c r="J93" s="43"/>
      <c r="V93" s="44"/>
    </row>
    <row r="94" spans="1:37">
      <c r="H94" s="43"/>
      <c r="J94" s="43"/>
      <c r="V94" s="44"/>
    </row>
    <row r="95" spans="1:37">
      <c r="H95" s="43"/>
      <c r="J95" s="43"/>
      <c r="V95" s="44"/>
    </row>
    <row r="96" spans="1:37">
      <c r="H96" s="43"/>
      <c r="J96" s="43"/>
      <c r="V96" s="44"/>
    </row>
    <row r="97" spans="1:39">
      <c r="H97" s="43"/>
      <c r="J97" s="43"/>
      <c r="V97" s="44"/>
    </row>
    <row r="98" spans="1:39">
      <c r="H98" s="43"/>
      <c r="J98" s="43"/>
      <c r="V98" s="44"/>
    </row>
    <row r="99" spans="1:39">
      <c r="H99" s="43"/>
      <c r="J99" s="43"/>
      <c r="V99" s="44"/>
    </row>
    <row r="100" spans="1:39">
      <c r="H100" s="43"/>
      <c r="J100" s="43"/>
      <c r="V100" s="44"/>
    </row>
    <row r="101" spans="1:39">
      <c r="H101" s="43"/>
      <c r="J101" s="43"/>
      <c r="V101" s="44"/>
    </row>
    <row r="102" spans="1:39" s="42" customFormat="1">
      <c r="A102"/>
      <c r="B102"/>
      <c r="C102"/>
      <c r="D102" s="111"/>
      <c r="F102" s="41"/>
      <c r="H102" s="43"/>
      <c r="J102" s="43"/>
      <c r="L102" s="41"/>
      <c r="N102" s="41"/>
      <c r="P102" s="41"/>
      <c r="R102" s="41"/>
      <c r="T102" s="41"/>
      <c r="V102" s="44"/>
      <c r="X102" s="45"/>
      <c r="Z102" s="45"/>
      <c r="AB102" s="153"/>
      <c r="AD102" s="41"/>
      <c r="AF102" s="46"/>
      <c r="AH102" s="46"/>
      <c r="AJ102" s="48"/>
      <c r="AK102" s="84"/>
      <c r="AL102"/>
      <c r="AM102"/>
    </row>
    <row r="103" spans="1:39" s="42" customFormat="1">
      <c r="A103"/>
      <c r="B103"/>
      <c r="C103"/>
      <c r="D103" s="111"/>
      <c r="F103" s="41"/>
      <c r="H103" s="43"/>
      <c r="J103" s="43"/>
      <c r="L103" s="41"/>
      <c r="N103" s="41"/>
      <c r="P103" s="41"/>
      <c r="R103" s="41"/>
      <c r="T103" s="41"/>
      <c r="V103" s="44"/>
      <c r="X103" s="45"/>
      <c r="Z103" s="45"/>
      <c r="AB103" s="153"/>
      <c r="AD103" s="41"/>
      <c r="AF103" s="46"/>
      <c r="AH103" s="46"/>
      <c r="AJ103" s="48"/>
      <c r="AK103" s="84"/>
      <c r="AL103"/>
      <c r="AM103"/>
    </row>
    <row r="104" spans="1:39" s="42" customFormat="1">
      <c r="A104"/>
      <c r="B104"/>
      <c r="C104"/>
      <c r="D104" s="111"/>
      <c r="F104" s="41"/>
      <c r="H104" s="43"/>
      <c r="J104" s="43"/>
      <c r="L104" s="41"/>
      <c r="N104" s="41"/>
      <c r="P104" s="41"/>
      <c r="R104" s="41"/>
      <c r="T104" s="41"/>
      <c r="V104" s="44"/>
      <c r="X104" s="45"/>
      <c r="Z104" s="45"/>
      <c r="AB104" s="153"/>
      <c r="AD104" s="41"/>
      <c r="AF104" s="46"/>
      <c r="AH104" s="46"/>
      <c r="AJ104" s="48"/>
      <c r="AK104" s="84"/>
      <c r="AL104"/>
      <c r="AM104"/>
    </row>
    <row r="105" spans="1:39" s="42" customFormat="1">
      <c r="A105"/>
      <c r="B105"/>
      <c r="C105"/>
      <c r="D105" s="111"/>
      <c r="F105" s="41"/>
      <c r="H105" s="43"/>
      <c r="J105" s="43"/>
      <c r="L105" s="41"/>
      <c r="N105" s="41"/>
      <c r="P105" s="41"/>
      <c r="R105" s="41"/>
      <c r="T105" s="41"/>
      <c r="V105" s="44"/>
      <c r="X105" s="45"/>
      <c r="Z105" s="45"/>
      <c r="AB105" s="153"/>
      <c r="AD105" s="41"/>
      <c r="AF105" s="46"/>
      <c r="AH105" s="46"/>
      <c r="AJ105" s="48"/>
      <c r="AK105" s="84"/>
      <c r="AL105"/>
      <c r="AM105"/>
    </row>
    <row r="106" spans="1:39" s="42" customFormat="1">
      <c r="A106"/>
      <c r="B106"/>
      <c r="C106"/>
      <c r="D106" s="111"/>
      <c r="F106" s="41"/>
      <c r="H106" s="43"/>
      <c r="J106" s="43"/>
      <c r="L106" s="41"/>
      <c r="N106" s="41"/>
      <c r="P106" s="41"/>
      <c r="R106" s="41"/>
      <c r="T106" s="41"/>
      <c r="V106" s="44"/>
      <c r="X106" s="45"/>
      <c r="Z106" s="45"/>
      <c r="AB106" s="153"/>
      <c r="AD106" s="41"/>
      <c r="AF106" s="46"/>
      <c r="AH106" s="46"/>
      <c r="AJ106" s="48"/>
      <c r="AK106" s="84"/>
      <c r="AL106"/>
      <c r="AM106"/>
    </row>
    <row r="107" spans="1:39" s="42" customFormat="1">
      <c r="A107"/>
      <c r="B107"/>
      <c r="C107"/>
      <c r="D107" s="111"/>
      <c r="F107" s="41"/>
      <c r="H107" s="43"/>
      <c r="J107" s="43"/>
      <c r="L107" s="41"/>
      <c r="N107" s="41"/>
      <c r="P107" s="41"/>
      <c r="R107" s="41"/>
      <c r="T107" s="41"/>
      <c r="V107" s="44"/>
      <c r="X107" s="45"/>
      <c r="Z107" s="45"/>
      <c r="AB107" s="153"/>
      <c r="AD107" s="41"/>
      <c r="AF107" s="46"/>
      <c r="AH107" s="46"/>
      <c r="AJ107" s="48"/>
      <c r="AK107" s="84"/>
      <c r="AL107"/>
      <c r="AM107"/>
    </row>
    <row r="108" spans="1:39" s="42" customFormat="1">
      <c r="A108"/>
      <c r="B108"/>
      <c r="C108"/>
      <c r="D108" s="111"/>
      <c r="F108" s="41"/>
      <c r="H108" s="43"/>
      <c r="J108" s="43"/>
      <c r="L108" s="41"/>
      <c r="N108" s="41"/>
      <c r="P108" s="41"/>
      <c r="R108" s="41"/>
      <c r="T108" s="41"/>
      <c r="V108" s="44"/>
      <c r="X108" s="45"/>
      <c r="Z108" s="45"/>
      <c r="AB108" s="153"/>
      <c r="AD108" s="41"/>
      <c r="AF108" s="46"/>
      <c r="AH108" s="46"/>
      <c r="AJ108" s="48"/>
      <c r="AK108" s="84"/>
      <c r="AL108"/>
      <c r="AM108"/>
    </row>
    <row r="109" spans="1:39" s="42" customFormat="1">
      <c r="A109"/>
      <c r="B109"/>
      <c r="C109"/>
      <c r="D109" s="111"/>
      <c r="F109" s="41"/>
      <c r="H109" s="43"/>
      <c r="J109" s="43"/>
      <c r="L109" s="41"/>
      <c r="N109" s="41"/>
      <c r="P109" s="41"/>
      <c r="R109" s="41"/>
      <c r="T109" s="41"/>
      <c r="V109" s="44"/>
      <c r="X109" s="45"/>
      <c r="Z109" s="45"/>
      <c r="AB109" s="153"/>
      <c r="AD109" s="41"/>
      <c r="AF109" s="46"/>
      <c r="AH109" s="46"/>
      <c r="AJ109" s="48"/>
      <c r="AK109" s="84"/>
      <c r="AL109"/>
      <c r="AM109"/>
    </row>
    <row r="110" spans="1:39" s="42" customFormat="1">
      <c r="A110"/>
      <c r="B110"/>
      <c r="C110"/>
      <c r="D110" s="111"/>
      <c r="F110" s="41"/>
      <c r="H110" s="43"/>
      <c r="J110" s="43"/>
      <c r="L110" s="41"/>
      <c r="N110" s="41"/>
      <c r="P110" s="41"/>
      <c r="R110" s="41"/>
      <c r="T110" s="41"/>
      <c r="V110" s="44"/>
      <c r="X110" s="45"/>
      <c r="Z110" s="45"/>
      <c r="AB110" s="153"/>
      <c r="AD110" s="41"/>
      <c r="AF110" s="46"/>
      <c r="AH110" s="46"/>
      <c r="AJ110" s="48"/>
      <c r="AK110" s="84"/>
      <c r="AL110"/>
      <c r="AM110"/>
    </row>
    <row r="111" spans="1:39" s="42" customFormat="1">
      <c r="A111"/>
      <c r="B111"/>
      <c r="C111"/>
      <c r="D111" s="111"/>
      <c r="F111" s="41"/>
      <c r="H111" s="43"/>
      <c r="J111" s="43"/>
      <c r="L111" s="41"/>
      <c r="N111" s="41"/>
      <c r="P111" s="41"/>
      <c r="R111" s="41"/>
      <c r="T111" s="41"/>
      <c r="V111" s="44"/>
      <c r="X111" s="45"/>
      <c r="Z111" s="45"/>
      <c r="AB111" s="153"/>
      <c r="AD111" s="41"/>
      <c r="AF111" s="46"/>
      <c r="AH111" s="46"/>
      <c r="AJ111" s="48"/>
      <c r="AK111" s="84"/>
      <c r="AL111"/>
      <c r="AM111"/>
    </row>
    <row r="112" spans="1:39" s="42" customFormat="1">
      <c r="A112"/>
      <c r="B112"/>
      <c r="C112"/>
      <c r="D112" s="111"/>
      <c r="F112" s="41"/>
      <c r="H112" s="43"/>
      <c r="J112" s="43"/>
      <c r="L112" s="41"/>
      <c r="N112" s="41"/>
      <c r="P112" s="41"/>
      <c r="R112" s="41"/>
      <c r="T112" s="41"/>
      <c r="V112" s="44"/>
      <c r="X112" s="45"/>
      <c r="Z112" s="45"/>
      <c r="AB112" s="153"/>
      <c r="AD112" s="41"/>
      <c r="AF112" s="46"/>
      <c r="AH112" s="46"/>
      <c r="AJ112" s="48"/>
      <c r="AK112" s="84"/>
      <c r="AL112"/>
      <c r="AM112"/>
    </row>
    <row r="113" spans="1:39" s="42" customFormat="1">
      <c r="A113"/>
      <c r="B113"/>
      <c r="C113"/>
      <c r="D113" s="111"/>
      <c r="F113" s="41"/>
      <c r="H113" s="43"/>
      <c r="J113" s="43"/>
      <c r="L113" s="41"/>
      <c r="N113" s="41"/>
      <c r="P113" s="41"/>
      <c r="R113" s="41"/>
      <c r="T113" s="41"/>
      <c r="V113" s="44"/>
      <c r="X113" s="45"/>
      <c r="Z113" s="45"/>
      <c r="AB113" s="153"/>
      <c r="AD113" s="41"/>
      <c r="AF113" s="46"/>
      <c r="AH113" s="46"/>
      <c r="AJ113" s="48"/>
      <c r="AK113" s="84"/>
      <c r="AL113"/>
      <c r="AM113"/>
    </row>
    <row r="114" spans="1:39" s="42" customFormat="1">
      <c r="A114"/>
      <c r="B114"/>
      <c r="C114"/>
      <c r="D114" s="111"/>
      <c r="F114" s="41"/>
      <c r="H114" s="43"/>
      <c r="J114" s="43"/>
      <c r="L114" s="41"/>
      <c r="N114" s="41"/>
      <c r="P114" s="41"/>
      <c r="R114" s="41"/>
      <c r="T114" s="41"/>
      <c r="V114" s="44"/>
      <c r="X114" s="45"/>
      <c r="Z114" s="45"/>
      <c r="AB114" s="153"/>
      <c r="AD114" s="41"/>
      <c r="AF114" s="46"/>
      <c r="AH114" s="46"/>
      <c r="AJ114" s="48"/>
      <c r="AK114" s="84"/>
      <c r="AL114"/>
      <c r="AM114"/>
    </row>
    <row r="115" spans="1:39" s="42" customFormat="1">
      <c r="A115"/>
      <c r="B115"/>
      <c r="C115"/>
      <c r="D115" s="111"/>
      <c r="F115" s="41"/>
      <c r="H115" s="43"/>
      <c r="J115" s="43"/>
      <c r="L115" s="41"/>
      <c r="N115" s="41"/>
      <c r="P115" s="41"/>
      <c r="R115" s="41"/>
      <c r="T115" s="41"/>
      <c r="V115" s="44"/>
      <c r="X115" s="45"/>
      <c r="Z115" s="45"/>
      <c r="AB115" s="153"/>
      <c r="AD115" s="41"/>
      <c r="AF115" s="46"/>
      <c r="AH115" s="46"/>
      <c r="AJ115" s="48"/>
      <c r="AK115" s="84"/>
      <c r="AL115"/>
      <c r="AM115"/>
    </row>
    <row r="116" spans="1:39" s="42" customFormat="1">
      <c r="A116"/>
      <c r="B116"/>
      <c r="C116"/>
      <c r="D116" s="111"/>
      <c r="F116" s="41"/>
      <c r="H116" s="43"/>
      <c r="J116" s="43"/>
      <c r="L116" s="41"/>
      <c r="N116" s="41"/>
      <c r="P116" s="41"/>
      <c r="R116" s="41"/>
      <c r="T116" s="41"/>
      <c r="V116" s="44"/>
      <c r="X116" s="45"/>
      <c r="Z116" s="45"/>
      <c r="AB116" s="153"/>
      <c r="AD116" s="41"/>
      <c r="AF116" s="46"/>
      <c r="AH116" s="46"/>
      <c r="AJ116" s="48"/>
      <c r="AK116" s="84"/>
      <c r="AL116"/>
      <c r="AM116"/>
    </row>
    <row r="117" spans="1:39" s="42" customFormat="1">
      <c r="A117"/>
      <c r="B117"/>
      <c r="C117"/>
      <c r="D117" s="111"/>
      <c r="F117" s="41"/>
      <c r="H117" s="43"/>
      <c r="J117" s="43"/>
      <c r="L117" s="41"/>
      <c r="N117" s="41"/>
      <c r="P117" s="41"/>
      <c r="R117" s="41"/>
      <c r="T117" s="41"/>
      <c r="V117" s="44"/>
      <c r="X117" s="45"/>
      <c r="Z117" s="45"/>
      <c r="AB117" s="153"/>
      <c r="AD117" s="41"/>
      <c r="AF117" s="46"/>
      <c r="AH117" s="46"/>
      <c r="AJ117" s="48"/>
      <c r="AK117" s="84"/>
      <c r="AL117"/>
      <c r="AM117"/>
    </row>
    <row r="118" spans="1:39" s="42" customFormat="1">
      <c r="A118"/>
      <c r="B118"/>
      <c r="C118"/>
      <c r="D118" s="111"/>
      <c r="F118" s="41"/>
      <c r="H118" s="43"/>
      <c r="J118" s="43"/>
      <c r="L118" s="41"/>
      <c r="N118" s="41"/>
      <c r="P118" s="41"/>
      <c r="R118" s="41"/>
      <c r="T118" s="41"/>
      <c r="V118" s="44"/>
      <c r="X118" s="45"/>
      <c r="Z118" s="45"/>
      <c r="AB118" s="153"/>
      <c r="AD118" s="41"/>
      <c r="AF118" s="46"/>
      <c r="AH118" s="46"/>
      <c r="AJ118" s="48"/>
      <c r="AK118" s="84"/>
      <c r="AL118"/>
      <c r="AM118"/>
    </row>
    <row r="119" spans="1:39" s="42" customFormat="1">
      <c r="A119"/>
      <c r="B119"/>
      <c r="C119"/>
      <c r="D119" s="111"/>
      <c r="F119" s="41"/>
      <c r="H119" s="43"/>
      <c r="J119" s="43"/>
      <c r="L119" s="41"/>
      <c r="N119" s="41"/>
      <c r="P119" s="41"/>
      <c r="R119" s="41"/>
      <c r="T119" s="41"/>
      <c r="V119" s="44"/>
      <c r="X119" s="45"/>
      <c r="Z119" s="45"/>
      <c r="AB119" s="153"/>
      <c r="AD119" s="41"/>
      <c r="AF119" s="46"/>
      <c r="AH119" s="46"/>
      <c r="AJ119" s="48"/>
      <c r="AK119" s="84"/>
      <c r="AL119"/>
      <c r="AM119"/>
    </row>
    <row r="120" spans="1:39" s="42" customFormat="1">
      <c r="A120"/>
      <c r="B120"/>
      <c r="C120"/>
      <c r="D120" s="111"/>
      <c r="F120" s="41"/>
      <c r="H120" s="43"/>
      <c r="J120" s="43"/>
      <c r="L120" s="41"/>
      <c r="N120" s="41"/>
      <c r="P120" s="41"/>
      <c r="R120" s="41"/>
      <c r="T120" s="41"/>
      <c r="V120" s="44"/>
      <c r="X120" s="45"/>
      <c r="Z120" s="45"/>
      <c r="AB120" s="153"/>
      <c r="AD120" s="41"/>
      <c r="AF120" s="46"/>
      <c r="AH120" s="46"/>
      <c r="AJ120" s="48"/>
      <c r="AK120" s="84"/>
      <c r="AL120"/>
      <c r="AM120"/>
    </row>
    <row r="121" spans="1:39" s="42" customFormat="1">
      <c r="A121"/>
      <c r="B121"/>
      <c r="C121"/>
      <c r="D121" s="111"/>
      <c r="F121" s="41"/>
      <c r="H121" s="43"/>
      <c r="J121" s="43"/>
      <c r="L121" s="41"/>
      <c r="N121" s="41"/>
      <c r="P121" s="41"/>
      <c r="R121" s="41"/>
      <c r="T121" s="41"/>
      <c r="V121" s="44"/>
      <c r="X121" s="45"/>
      <c r="Z121" s="45"/>
      <c r="AB121" s="153"/>
      <c r="AD121" s="41"/>
      <c r="AF121" s="46"/>
      <c r="AH121" s="46"/>
      <c r="AJ121" s="48"/>
      <c r="AK121" s="84"/>
      <c r="AL121"/>
      <c r="AM121"/>
    </row>
    <row r="122" spans="1:39" s="42" customFormat="1">
      <c r="A122"/>
      <c r="B122"/>
      <c r="C122"/>
      <c r="D122" s="111"/>
      <c r="F122" s="41"/>
      <c r="H122" s="43"/>
      <c r="J122" s="43"/>
      <c r="L122" s="41"/>
      <c r="N122" s="41"/>
      <c r="P122" s="41"/>
      <c r="R122" s="41"/>
      <c r="T122" s="41"/>
      <c r="V122" s="44"/>
      <c r="X122" s="45"/>
      <c r="Z122" s="45"/>
      <c r="AB122" s="153"/>
      <c r="AD122" s="41"/>
      <c r="AF122" s="46"/>
      <c r="AH122" s="46"/>
      <c r="AJ122" s="48"/>
      <c r="AK122" s="84"/>
      <c r="AL122"/>
      <c r="AM122"/>
    </row>
    <row r="123" spans="1:39" s="42" customFormat="1">
      <c r="A123"/>
      <c r="B123"/>
      <c r="C123"/>
      <c r="D123" s="111"/>
      <c r="F123" s="41"/>
      <c r="H123" s="43"/>
      <c r="J123" s="43"/>
      <c r="L123" s="41"/>
      <c r="N123" s="41"/>
      <c r="P123" s="41"/>
      <c r="R123" s="41"/>
      <c r="T123" s="41"/>
      <c r="V123" s="44"/>
      <c r="X123" s="45"/>
      <c r="Z123" s="45"/>
      <c r="AB123" s="153"/>
      <c r="AD123" s="41"/>
      <c r="AF123" s="46"/>
      <c r="AH123" s="46"/>
      <c r="AJ123" s="48"/>
      <c r="AK123" s="84"/>
      <c r="AL123"/>
      <c r="AM123"/>
    </row>
    <row r="124" spans="1:39" s="42" customFormat="1">
      <c r="A124"/>
      <c r="B124"/>
      <c r="C124"/>
      <c r="D124" s="111"/>
      <c r="F124" s="41"/>
      <c r="H124" s="43"/>
      <c r="J124" s="43"/>
      <c r="L124" s="41"/>
      <c r="N124" s="41"/>
      <c r="P124" s="41"/>
      <c r="R124" s="41"/>
      <c r="T124" s="41"/>
      <c r="V124" s="44"/>
      <c r="X124" s="45"/>
      <c r="Z124" s="45"/>
      <c r="AB124" s="153"/>
      <c r="AD124" s="41"/>
      <c r="AF124" s="46"/>
      <c r="AH124" s="46"/>
      <c r="AJ124" s="48"/>
      <c r="AK124" s="84"/>
      <c r="AL124"/>
      <c r="AM124"/>
    </row>
    <row r="125" spans="1:39" s="42" customFormat="1">
      <c r="A125"/>
      <c r="B125"/>
      <c r="C125"/>
      <c r="D125" s="111"/>
      <c r="F125" s="41"/>
      <c r="H125" s="43"/>
      <c r="J125" s="43"/>
      <c r="L125" s="41"/>
      <c r="N125" s="41"/>
      <c r="P125" s="41"/>
      <c r="R125" s="41"/>
      <c r="T125" s="41"/>
      <c r="V125" s="44"/>
      <c r="X125" s="45"/>
      <c r="Z125" s="45"/>
      <c r="AB125" s="153"/>
      <c r="AD125" s="41"/>
      <c r="AF125" s="46"/>
      <c r="AH125" s="46"/>
      <c r="AJ125" s="48"/>
      <c r="AK125" s="84"/>
      <c r="AL125"/>
      <c r="AM125"/>
    </row>
    <row r="126" spans="1:39" s="42" customFormat="1">
      <c r="A126"/>
      <c r="B126"/>
      <c r="C126"/>
      <c r="D126" s="111"/>
      <c r="F126" s="41"/>
      <c r="H126" s="43"/>
      <c r="J126" s="43"/>
      <c r="L126" s="41"/>
      <c r="N126" s="41"/>
      <c r="P126" s="41"/>
      <c r="R126" s="41"/>
      <c r="T126" s="41"/>
      <c r="V126" s="44"/>
      <c r="X126" s="45"/>
      <c r="Z126" s="45"/>
      <c r="AB126" s="153"/>
      <c r="AD126" s="41"/>
      <c r="AF126" s="46"/>
      <c r="AH126" s="46"/>
      <c r="AJ126" s="48"/>
      <c r="AK126" s="84"/>
      <c r="AL126"/>
      <c r="AM126"/>
    </row>
    <row r="127" spans="1:39" s="42" customFormat="1">
      <c r="A127"/>
      <c r="B127"/>
      <c r="C127"/>
      <c r="D127" s="111"/>
      <c r="F127" s="41"/>
      <c r="H127" s="43"/>
      <c r="J127" s="43"/>
      <c r="L127" s="41"/>
      <c r="N127" s="41"/>
      <c r="P127" s="41"/>
      <c r="R127" s="41"/>
      <c r="T127" s="41"/>
      <c r="V127" s="44"/>
      <c r="X127" s="45"/>
      <c r="Z127" s="45"/>
      <c r="AB127" s="153"/>
      <c r="AD127" s="41"/>
      <c r="AF127" s="46"/>
      <c r="AH127" s="46"/>
      <c r="AJ127" s="48"/>
      <c r="AK127" s="84"/>
      <c r="AL127"/>
      <c r="AM127"/>
    </row>
    <row r="128" spans="1:39" s="42" customFormat="1">
      <c r="A128"/>
      <c r="B128"/>
      <c r="C128"/>
      <c r="D128" s="111"/>
      <c r="F128" s="41"/>
      <c r="H128" s="43"/>
      <c r="J128" s="43"/>
      <c r="L128" s="41"/>
      <c r="N128" s="41"/>
      <c r="P128" s="41"/>
      <c r="R128" s="41"/>
      <c r="T128" s="41"/>
      <c r="V128" s="44"/>
      <c r="X128" s="45"/>
      <c r="Z128" s="45"/>
      <c r="AB128" s="153"/>
      <c r="AD128" s="41"/>
      <c r="AF128" s="46"/>
      <c r="AH128" s="46"/>
      <c r="AJ128" s="48"/>
      <c r="AK128" s="84"/>
      <c r="AL128"/>
      <c r="AM128"/>
    </row>
    <row r="129" spans="1:39" s="42" customFormat="1">
      <c r="A129"/>
      <c r="B129"/>
      <c r="C129"/>
      <c r="D129" s="111"/>
      <c r="F129" s="41"/>
      <c r="H129" s="43"/>
      <c r="J129" s="43"/>
      <c r="L129" s="41"/>
      <c r="N129" s="41"/>
      <c r="P129" s="41"/>
      <c r="R129" s="41"/>
      <c r="T129" s="41"/>
      <c r="V129" s="44"/>
      <c r="X129" s="45"/>
      <c r="Z129" s="45"/>
      <c r="AB129" s="153"/>
      <c r="AD129" s="41"/>
      <c r="AF129" s="46"/>
      <c r="AH129" s="46"/>
      <c r="AJ129" s="48"/>
      <c r="AK129" s="84"/>
      <c r="AL129"/>
      <c r="AM129"/>
    </row>
    <row r="130" spans="1:39" s="42" customFormat="1">
      <c r="A130"/>
      <c r="B130"/>
      <c r="C130"/>
      <c r="D130" s="111"/>
      <c r="F130" s="41"/>
      <c r="H130" s="43"/>
      <c r="J130" s="43"/>
      <c r="L130" s="41"/>
      <c r="N130" s="41"/>
      <c r="P130" s="41"/>
      <c r="R130" s="41"/>
      <c r="T130" s="41"/>
      <c r="V130" s="44"/>
      <c r="X130" s="45"/>
      <c r="Z130" s="45"/>
      <c r="AB130" s="153"/>
      <c r="AD130" s="41"/>
      <c r="AF130" s="46"/>
      <c r="AH130" s="46"/>
      <c r="AJ130" s="48"/>
      <c r="AK130" s="84"/>
      <c r="AL130"/>
      <c r="AM130"/>
    </row>
    <row r="131" spans="1:39" s="42" customFormat="1">
      <c r="A131"/>
      <c r="B131"/>
      <c r="C131"/>
      <c r="D131" s="111"/>
      <c r="F131" s="41"/>
      <c r="H131" s="43"/>
      <c r="J131" s="43"/>
      <c r="L131" s="41"/>
      <c r="N131" s="41"/>
      <c r="P131" s="41"/>
      <c r="R131" s="41"/>
      <c r="T131" s="41"/>
      <c r="V131" s="44"/>
      <c r="X131" s="45"/>
      <c r="Z131" s="45"/>
      <c r="AB131" s="153"/>
      <c r="AD131" s="41"/>
      <c r="AF131" s="46"/>
      <c r="AH131" s="46"/>
      <c r="AJ131" s="48"/>
      <c r="AK131" s="84"/>
      <c r="AL131"/>
      <c r="AM131"/>
    </row>
    <row r="132" spans="1:39" s="42" customFormat="1">
      <c r="A132"/>
      <c r="B132"/>
      <c r="C132"/>
      <c r="D132" s="111"/>
      <c r="F132" s="41"/>
      <c r="H132" s="43"/>
      <c r="J132" s="43"/>
      <c r="L132" s="41"/>
      <c r="N132" s="41"/>
      <c r="P132" s="41"/>
      <c r="R132" s="41"/>
      <c r="T132" s="41"/>
      <c r="V132" s="44"/>
      <c r="X132" s="45"/>
      <c r="Z132" s="45"/>
      <c r="AB132" s="153"/>
      <c r="AD132" s="41"/>
      <c r="AF132" s="46"/>
      <c r="AH132" s="46"/>
      <c r="AJ132" s="48"/>
      <c r="AK132" s="84"/>
      <c r="AL132"/>
      <c r="AM132"/>
    </row>
    <row r="133" spans="1:39" s="42" customFormat="1">
      <c r="A133"/>
      <c r="B133"/>
      <c r="C133"/>
      <c r="D133" s="111"/>
      <c r="F133" s="41"/>
      <c r="H133" s="43"/>
      <c r="J133" s="43"/>
      <c r="L133" s="41"/>
      <c r="N133" s="41"/>
      <c r="P133" s="41"/>
      <c r="R133" s="41"/>
      <c r="T133" s="41"/>
      <c r="V133" s="44"/>
      <c r="X133" s="45"/>
      <c r="Z133" s="45"/>
      <c r="AB133" s="153"/>
      <c r="AD133" s="41"/>
      <c r="AF133" s="46"/>
      <c r="AH133" s="46"/>
      <c r="AJ133" s="48"/>
      <c r="AK133" s="84"/>
      <c r="AL133"/>
      <c r="AM133"/>
    </row>
    <row r="134" spans="1:39" s="42" customFormat="1">
      <c r="A134"/>
      <c r="B134"/>
      <c r="C134"/>
      <c r="D134" s="111"/>
      <c r="F134" s="41"/>
      <c r="H134" s="43"/>
      <c r="J134" s="43"/>
      <c r="L134" s="41"/>
      <c r="N134" s="41"/>
      <c r="P134" s="41"/>
      <c r="R134" s="41"/>
      <c r="T134" s="41"/>
      <c r="V134" s="44"/>
      <c r="X134" s="45"/>
      <c r="Z134" s="45"/>
      <c r="AB134" s="153"/>
      <c r="AD134" s="41"/>
      <c r="AF134" s="46"/>
      <c r="AH134" s="46"/>
      <c r="AJ134" s="48"/>
      <c r="AK134" s="84"/>
      <c r="AL134"/>
      <c r="AM134"/>
    </row>
    <row r="135" spans="1:39" s="42" customFormat="1">
      <c r="A135"/>
      <c r="B135"/>
      <c r="C135"/>
      <c r="D135" s="111"/>
      <c r="F135" s="41"/>
      <c r="H135" s="43"/>
      <c r="J135" s="43"/>
      <c r="L135" s="41"/>
      <c r="N135" s="41"/>
      <c r="P135" s="41"/>
      <c r="R135" s="41"/>
      <c r="T135" s="41"/>
      <c r="V135" s="44"/>
      <c r="X135" s="45"/>
      <c r="Z135" s="45"/>
      <c r="AB135" s="153"/>
      <c r="AD135" s="41"/>
      <c r="AF135" s="46"/>
      <c r="AH135" s="46"/>
      <c r="AJ135" s="48"/>
      <c r="AK135" s="84"/>
      <c r="AL135"/>
      <c r="AM135"/>
    </row>
    <row r="136" spans="1:39" s="42" customFormat="1">
      <c r="A136"/>
      <c r="B136"/>
      <c r="C136"/>
      <c r="D136" s="111"/>
      <c r="F136" s="41"/>
      <c r="H136" s="43"/>
      <c r="J136" s="43"/>
      <c r="L136" s="41"/>
      <c r="N136" s="41"/>
      <c r="P136" s="41"/>
      <c r="R136" s="41"/>
      <c r="T136" s="41"/>
      <c r="V136" s="44"/>
      <c r="X136" s="45"/>
      <c r="Z136" s="45"/>
      <c r="AB136" s="153"/>
      <c r="AD136" s="41"/>
      <c r="AF136" s="46"/>
      <c r="AH136" s="46"/>
      <c r="AJ136" s="48"/>
      <c r="AK136" s="84"/>
      <c r="AL136"/>
      <c r="AM136"/>
    </row>
    <row r="137" spans="1:39" s="42" customFormat="1">
      <c r="A137"/>
      <c r="B137"/>
      <c r="C137"/>
      <c r="D137" s="111"/>
      <c r="F137" s="41"/>
      <c r="H137" s="43"/>
      <c r="J137" s="43"/>
      <c r="L137" s="41"/>
      <c r="N137" s="41"/>
      <c r="P137" s="41"/>
      <c r="R137" s="41"/>
      <c r="T137" s="41"/>
      <c r="V137" s="44"/>
      <c r="X137" s="45"/>
      <c r="Z137" s="45"/>
      <c r="AB137" s="153"/>
      <c r="AD137" s="41"/>
      <c r="AF137" s="46"/>
      <c r="AH137" s="46"/>
      <c r="AJ137" s="48"/>
      <c r="AK137" s="84"/>
      <c r="AL137"/>
      <c r="AM137"/>
    </row>
    <row r="138" spans="1:39" s="42" customFormat="1">
      <c r="A138"/>
      <c r="B138"/>
      <c r="C138"/>
      <c r="D138" s="111"/>
      <c r="F138" s="41"/>
      <c r="H138" s="43"/>
      <c r="J138" s="43"/>
      <c r="L138" s="41"/>
      <c r="N138" s="41"/>
      <c r="P138" s="41"/>
      <c r="R138" s="41"/>
      <c r="T138" s="41"/>
      <c r="V138" s="44"/>
      <c r="X138" s="45"/>
      <c r="Z138" s="45"/>
      <c r="AB138" s="153"/>
      <c r="AD138" s="41"/>
      <c r="AF138" s="46"/>
      <c r="AH138" s="46"/>
      <c r="AJ138" s="48"/>
      <c r="AK138" s="84"/>
      <c r="AL138"/>
      <c r="AM138"/>
    </row>
    <row r="139" spans="1:39" s="42" customFormat="1">
      <c r="A139"/>
      <c r="B139"/>
      <c r="C139"/>
      <c r="D139" s="111"/>
      <c r="F139" s="41"/>
      <c r="H139" s="43"/>
      <c r="J139" s="43"/>
      <c r="L139" s="41"/>
      <c r="N139" s="41"/>
      <c r="P139" s="41"/>
      <c r="R139" s="41"/>
      <c r="T139" s="41"/>
      <c r="V139" s="44"/>
      <c r="X139" s="45"/>
      <c r="Z139" s="45"/>
      <c r="AB139" s="153"/>
      <c r="AD139" s="41"/>
      <c r="AF139" s="46"/>
      <c r="AH139" s="46"/>
      <c r="AJ139" s="48"/>
      <c r="AK139" s="84"/>
      <c r="AL139"/>
      <c r="AM139"/>
    </row>
    <row r="140" spans="1:39" s="42" customFormat="1">
      <c r="A140"/>
      <c r="B140"/>
      <c r="C140"/>
      <c r="D140" s="111"/>
      <c r="F140" s="41"/>
      <c r="H140" s="43"/>
      <c r="J140" s="43"/>
      <c r="L140" s="41"/>
      <c r="N140" s="41"/>
      <c r="P140" s="41"/>
      <c r="R140" s="41"/>
      <c r="T140" s="41"/>
      <c r="V140" s="44"/>
      <c r="X140" s="45"/>
      <c r="Z140" s="45"/>
      <c r="AB140" s="153"/>
      <c r="AD140" s="41"/>
      <c r="AF140" s="46"/>
      <c r="AH140" s="46"/>
      <c r="AJ140" s="48"/>
      <c r="AK140" s="84"/>
      <c r="AL140"/>
      <c r="AM140"/>
    </row>
    <row r="141" spans="1:39" s="42" customFormat="1">
      <c r="A141"/>
      <c r="B141"/>
      <c r="C141"/>
      <c r="D141" s="111"/>
      <c r="F141" s="41"/>
      <c r="H141" s="43"/>
      <c r="J141" s="43"/>
      <c r="L141" s="41"/>
      <c r="N141" s="41"/>
      <c r="P141" s="41"/>
      <c r="R141" s="41"/>
      <c r="T141" s="41"/>
      <c r="V141" s="44"/>
      <c r="X141" s="45"/>
      <c r="Z141" s="45"/>
      <c r="AB141" s="153"/>
      <c r="AD141" s="41"/>
      <c r="AF141" s="46"/>
      <c r="AH141" s="46"/>
      <c r="AJ141" s="48"/>
      <c r="AK141" s="84"/>
      <c r="AL141"/>
      <c r="AM141"/>
    </row>
    <row r="142" spans="1:39" s="42" customFormat="1">
      <c r="A142"/>
      <c r="B142"/>
      <c r="C142"/>
      <c r="D142" s="111"/>
      <c r="F142" s="41"/>
      <c r="H142" s="43"/>
      <c r="J142" s="43"/>
      <c r="L142" s="41"/>
      <c r="N142" s="41"/>
      <c r="P142" s="41"/>
      <c r="R142" s="41"/>
      <c r="T142" s="41"/>
      <c r="V142" s="44"/>
      <c r="X142" s="45"/>
      <c r="Z142" s="45"/>
      <c r="AB142" s="153"/>
      <c r="AD142" s="41"/>
      <c r="AF142" s="46"/>
      <c r="AH142" s="46"/>
      <c r="AJ142" s="48"/>
      <c r="AK142" s="84"/>
      <c r="AL142"/>
      <c r="AM142"/>
    </row>
    <row r="143" spans="1:39" s="42" customFormat="1">
      <c r="A143"/>
      <c r="B143"/>
      <c r="C143"/>
      <c r="D143" s="111"/>
      <c r="F143" s="41"/>
      <c r="H143" s="43"/>
      <c r="J143" s="43"/>
      <c r="L143" s="41"/>
      <c r="N143" s="41"/>
      <c r="P143" s="41"/>
      <c r="R143" s="41"/>
      <c r="T143" s="41"/>
      <c r="V143" s="44"/>
      <c r="X143" s="45"/>
      <c r="Z143" s="45"/>
      <c r="AB143" s="153"/>
      <c r="AD143" s="41"/>
      <c r="AF143" s="46"/>
      <c r="AH143" s="46"/>
      <c r="AJ143" s="48"/>
      <c r="AK143" s="84"/>
      <c r="AL143"/>
      <c r="AM143"/>
    </row>
    <row r="144" spans="1:39" s="42" customFormat="1">
      <c r="A144"/>
      <c r="B144"/>
      <c r="C144"/>
      <c r="D144" s="111"/>
      <c r="F144" s="41"/>
      <c r="H144" s="43"/>
      <c r="J144" s="43"/>
      <c r="L144" s="41"/>
      <c r="N144" s="41"/>
      <c r="P144" s="41"/>
      <c r="R144" s="41"/>
      <c r="T144" s="41"/>
      <c r="V144" s="44"/>
      <c r="X144" s="45"/>
      <c r="Z144" s="45"/>
      <c r="AB144" s="153"/>
      <c r="AD144" s="41"/>
      <c r="AF144" s="46"/>
      <c r="AH144" s="46"/>
      <c r="AJ144" s="48"/>
      <c r="AK144" s="84"/>
      <c r="AL144"/>
      <c r="AM144"/>
    </row>
    <row r="145" spans="1:39" s="42" customFormat="1">
      <c r="A145"/>
      <c r="B145"/>
      <c r="C145"/>
      <c r="D145" s="111"/>
      <c r="F145" s="41"/>
      <c r="H145" s="43"/>
      <c r="J145" s="43"/>
      <c r="L145" s="41"/>
      <c r="N145" s="41"/>
      <c r="P145" s="41"/>
      <c r="R145" s="41"/>
      <c r="T145" s="41"/>
      <c r="V145" s="44"/>
      <c r="X145" s="45"/>
      <c r="Z145" s="45"/>
      <c r="AB145" s="153"/>
      <c r="AD145" s="41"/>
      <c r="AF145" s="46"/>
      <c r="AH145" s="46"/>
      <c r="AJ145" s="48"/>
      <c r="AK145" s="84"/>
      <c r="AL145"/>
      <c r="AM145"/>
    </row>
    <row r="146" spans="1:39" s="42" customFormat="1">
      <c r="A146"/>
      <c r="B146"/>
      <c r="C146"/>
      <c r="D146" s="111"/>
      <c r="F146" s="41"/>
      <c r="H146" s="43"/>
      <c r="J146" s="43"/>
      <c r="L146" s="41"/>
      <c r="N146" s="41"/>
      <c r="P146" s="41"/>
      <c r="R146" s="41"/>
      <c r="T146" s="41"/>
      <c r="V146" s="44"/>
      <c r="X146" s="45"/>
      <c r="Z146" s="45"/>
      <c r="AB146" s="153"/>
      <c r="AD146" s="41"/>
      <c r="AF146" s="46"/>
      <c r="AH146" s="46"/>
      <c r="AJ146" s="48"/>
      <c r="AK146" s="84"/>
      <c r="AL146"/>
      <c r="AM146"/>
    </row>
    <row r="147" spans="1:39" s="42" customFormat="1">
      <c r="A147"/>
      <c r="B147"/>
      <c r="C147"/>
      <c r="D147" s="111"/>
      <c r="F147" s="41"/>
      <c r="H147" s="43"/>
      <c r="J147" s="43"/>
      <c r="L147" s="41"/>
      <c r="N147" s="41"/>
      <c r="P147" s="41"/>
      <c r="R147" s="41"/>
      <c r="T147" s="41"/>
      <c r="V147" s="44"/>
      <c r="X147" s="45"/>
      <c r="Z147" s="45"/>
      <c r="AB147" s="153"/>
      <c r="AD147" s="41"/>
      <c r="AF147" s="46"/>
      <c r="AH147" s="46"/>
      <c r="AJ147" s="48"/>
      <c r="AK147" s="84"/>
      <c r="AL147"/>
      <c r="AM147"/>
    </row>
    <row r="148" spans="1:39" s="42" customFormat="1">
      <c r="A148"/>
      <c r="B148"/>
      <c r="C148"/>
      <c r="D148" s="111"/>
      <c r="F148" s="41"/>
      <c r="H148" s="43"/>
      <c r="J148" s="43"/>
      <c r="L148" s="41"/>
      <c r="N148" s="41"/>
      <c r="P148" s="41"/>
      <c r="R148" s="41"/>
      <c r="T148" s="41"/>
      <c r="V148" s="44"/>
      <c r="X148" s="45"/>
      <c r="Z148" s="45"/>
      <c r="AB148" s="153"/>
      <c r="AD148" s="41"/>
      <c r="AF148" s="46"/>
      <c r="AH148" s="46"/>
      <c r="AJ148" s="48"/>
      <c r="AK148" s="84"/>
      <c r="AL148"/>
      <c r="AM148"/>
    </row>
    <row r="149" spans="1:39" s="42" customFormat="1">
      <c r="A149"/>
      <c r="B149"/>
      <c r="C149"/>
      <c r="D149" s="111"/>
      <c r="F149" s="41"/>
      <c r="H149" s="43"/>
      <c r="J149" s="43"/>
      <c r="L149" s="41"/>
      <c r="N149" s="41"/>
      <c r="P149" s="41"/>
      <c r="R149" s="41"/>
      <c r="T149" s="41"/>
      <c r="V149" s="44"/>
      <c r="X149" s="45"/>
      <c r="Z149" s="45"/>
      <c r="AB149" s="153"/>
      <c r="AD149" s="41"/>
      <c r="AF149" s="46"/>
      <c r="AH149" s="46"/>
      <c r="AJ149" s="48"/>
      <c r="AK149" s="84"/>
      <c r="AL149"/>
      <c r="AM149"/>
    </row>
    <row r="150" spans="1:39" s="42" customFormat="1">
      <c r="A150"/>
      <c r="B150"/>
      <c r="C150"/>
      <c r="D150" s="111"/>
      <c r="F150" s="41"/>
      <c r="H150" s="43"/>
      <c r="J150" s="43"/>
      <c r="L150" s="41"/>
      <c r="N150" s="41"/>
      <c r="P150" s="41"/>
      <c r="R150" s="41"/>
      <c r="T150" s="41"/>
      <c r="V150" s="44"/>
      <c r="X150" s="45"/>
      <c r="Z150" s="45"/>
      <c r="AB150" s="153"/>
      <c r="AD150" s="41"/>
      <c r="AF150" s="46"/>
      <c r="AH150" s="46"/>
      <c r="AJ150" s="48"/>
      <c r="AK150" s="84"/>
      <c r="AL150"/>
      <c r="AM150"/>
    </row>
    <row r="151" spans="1:39" s="42" customFormat="1">
      <c r="A151"/>
      <c r="B151"/>
      <c r="C151"/>
      <c r="D151" s="111"/>
      <c r="F151" s="41"/>
      <c r="H151" s="43"/>
      <c r="J151" s="43"/>
      <c r="L151" s="41"/>
      <c r="N151" s="41"/>
      <c r="P151" s="41"/>
      <c r="R151" s="41"/>
      <c r="T151" s="41"/>
      <c r="V151" s="44"/>
      <c r="X151" s="45"/>
      <c r="Z151" s="45"/>
      <c r="AB151" s="153"/>
      <c r="AD151" s="41"/>
      <c r="AF151" s="46"/>
      <c r="AH151" s="46"/>
      <c r="AJ151" s="48"/>
      <c r="AK151" s="84"/>
      <c r="AL151"/>
      <c r="AM151"/>
    </row>
    <row r="152" spans="1:39" s="42" customFormat="1">
      <c r="A152"/>
      <c r="B152"/>
      <c r="C152"/>
      <c r="D152" s="111"/>
      <c r="F152" s="41"/>
      <c r="H152" s="43"/>
      <c r="J152" s="43"/>
      <c r="L152" s="41"/>
      <c r="N152" s="41"/>
      <c r="P152" s="41"/>
      <c r="R152" s="41"/>
      <c r="T152" s="41"/>
      <c r="V152" s="44"/>
      <c r="X152" s="45"/>
      <c r="Z152" s="45"/>
      <c r="AB152" s="153"/>
      <c r="AD152" s="41"/>
      <c r="AF152" s="46"/>
      <c r="AH152" s="46"/>
      <c r="AJ152" s="48"/>
      <c r="AK152" s="84"/>
      <c r="AL152"/>
      <c r="AM152"/>
    </row>
    <row r="153" spans="1:39" s="42" customFormat="1">
      <c r="A153"/>
      <c r="B153"/>
      <c r="C153"/>
      <c r="D153" s="111"/>
      <c r="F153" s="41"/>
      <c r="H153" s="43"/>
      <c r="J153" s="43"/>
      <c r="L153" s="41"/>
      <c r="N153" s="41"/>
      <c r="P153" s="41"/>
      <c r="R153" s="41"/>
      <c r="T153" s="41"/>
      <c r="V153" s="44"/>
      <c r="X153" s="45"/>
      <c r="Z153" s="45"/>
      <c r="AB153" s="153"/>
      <c r="AD153" s="41"/>
      <c r="AF153" s="46"/>
      <c r="AH153" s="46"/>
      <c r="AJ153" s="48"/>
      <c r="AK153" s="84"/>
      <c r="AL153"/>
      <c r="AM153"/>
    </row>
    <row r="154" spans="1:39" s="42" customFormat="1">
      <c r="A154"/>
      <c r="B154"/>
      <c r="C154"/>
      <c r="D154" s="111"/>
      <c r="F154" s="41"/>
      <c r="H154" s="43"/>
      <c r="J154" s="43"/>
      <c r="L154" s="41"/>
      <c r="N154" s="41"/>
      <c r="P154" s="41"/>
      <c r="R154" s="41"/>
      <c r="T154" s="41"/>
      <c r="V154" s="44"/>
      <c r="X154" s="45"/>
      <c r="Z154" s="45"/>
      <c r="AB154" s="153"/>
      <c r="AD154" s="41"/>
      <c r="AF154" s="46"/>
      <c r="AH154" s="46"/>
      <c r="AJ154" s="48"/>
      <c r="AK154" s="84"/>
      <c r="AL154"/>
      <c r="AM154"/>
    </row>
    <row r="155" spans="1:39" s="42" customFormat="1">
      <c r="A155"/>
      <c r="B155"/>
      <c r="C155"/>
      <c r="D155" s="111"/>
      <c r="F155" s="41"/>
      <c r="H155" s="43"/>
      <c r="J155" s="43"/>
      <c r="L155" s="41"/>
      <c r="N155" s="41"/>
      <c r="P155" s="41"/>
      <c r="R155" s="41"/>
      <c r="T155" s="41"/>
      <c r="V155" s="44"/>
      <c r="X155" s="45"/>
      <c r="Z155" s="45"/>
      <c r="AB155" s="153"/>
      <c r="AD155" s="41"/>
      <c r="AF155" s="46"/>
      <c r="AH155" s="46"/>
      <c r="AJ155" s="48"/>
      <c r="AK155" s="84"/>
      <c r="AL155"/>
      <c r="AM155"/>
    </row>
    <row r="156" spans="1:39" s="42" customFormat="1">
      <c r="A156"/>
      <c r="B156"/>
      <c r="C156"/>
      <c r="D156" s="111"/>
      <c r="F156" s="41"/>
      <c r="H156" s="43"/>
      <c r="J156" s="43"/>
      <c r="L156" s="41"/>
      <c r="N156" s="41"/>
      <c r="P156" s="41"/>
      <c r="R156" s="41"/>
      <c r="T156" s="41"/>
      <c r="V156" s="44"/>
      <c r="X156" s="45"/>
      <c r="Z156" s="45"/>
      <c r="AB156" s="153"/>
      <c r="AD156" s="41"/>
      <c r="AF156" s="46"/>
      <c r="AH156" s="46"/>
      <c r="AJ156" s="48"/>
      <c r="AK156" s="84"/>
      <c r="AL156"/>
      <c r="AM156"/>
    </row>
    <row r="157" spans="1:39" s="42" customFormat="1">
      <c r="A157"/>
      <c r="B157"/>
      <c r="C157"/>
      <c r="D157" s="111"/>
      <c r="F157" s="41"/>
      <c r="H157" s="43"/>
      <c r="J157" s="43"/>
      <c r="L157" s="41"/>
      <c r="N157" s="41"/>
      <c r="P157" s="41"/>
      <c r="R157" s="41"/>
      <c r="T157" s="41"/>
      <c r="V157" s="44"/>
      <c r="X157" s="45"/>
      <c r="Z157" s="45"/>
      <c r="AB157" s="153"/>
      <c r="AD157" s="41"/>
      <c r="AF157" s="46"/>
      <c r="AH157" s="46"/>
      <c r="AJ157" s="48"/>
      <c r="AK157" s="84"/>
      <c r="AL157"/>
      <c r="AM157"/>
    </row>
    <row r="158" spans="1:39" s="42" customFormat="1">
      <c r="A158"/>
      <c r="B158"/>
      <c r="C158"/>
      <c r="D158" s="111"/>
      <c r="F158" s="41"/>
      <c r="H158" s="43"/>
      <c r="J158" s="43"/>
      <c r="L158" s="41"/>
      <c r="N158" s="41"/>
      <c r="P158" s="41"/>
      <c r="R158" s="41"/>
      <c r="T158" s="41"/>
      <c r="V158" s="44"/>
      <c r="X158" s="45"/>
      <c r="Z158" s="45"/>
      <c r="AB158" s="153"/>
      <c r="AD158" s="41"/>
      <c r="AF158" s="46"/>
      <c r="AH158" s="46"/>
      <c r="AJ158" s="48"/>
      <c r="AK158" s="84"/>
      <c r="AL158"/>
      <c r="AM158"/>
    </row>
    <row r="159" spans="1:39" s="42" customFormat="1">
      <c r="A159"/>
      <c r="B159"/>
      <c r="C159"/>
      <c r="D159" s="111"/>
      <c r="F159" s="41"/>
      <c r="H159" s="43"/>
      <c r="J159" s="43"/>
      <c r="L159" s="41"/>
      <c r="N159" s="41"/>
      <c r="P159" s="41"/>
      <c r="R159" s="41"/>
      <c r="T159" s="41"/>
      <c r="V159" s="44"/>
      <c r="X159" s="45"/>
      <c r="Z159" s="45"/>
      <c r="AB159" s="153"/>
      <c r="AD159" s="41"/>
      <c r="AF159" s="46"/>
      <c r="AH159" s="46"/>
      <c r="AJ159" s="48"/>
      <c r="AK159" s="84"/>
      <c r="AL159"/>
      <c r="AM159"/>
    </row>
    <row r="160" spans="1:39" s="42" customFormat="1">
      <c r="A160"/>
      <c r="B160"/>
      <c r="C160"/>
      <c r="D160" s="111"/>
      <c r="F160" s="41"/>
      <c r="H160" s="43"/>
      <c r="J160" s="43"/>
      <c r="L160" s="41"/>
      <c r="N160" s="41"/>
      <c r="P160" s="41"/>
      <c r="R160" s="41"/>
      <c r="T160" s="41"/>
      <c r="V160" s="44"/>
      <c r="X160" s="45"/>
      <c r="Z160" s="45"/>
      <c r="AB160" s="153"/>
      <c r="AD160" s="41"/>
      <c r="AF160" s="46"/>
      <c r="AH160" s="46"/>
      <c r="AJ160" s="48"/>
      <c r="AK160" s="84"/>
      <c r="AL160"/>
      <c r="AM160"/>
    </row>
    <row r="161" spans="1:39" s="42" customFormat="1">
      <c r="A161"/>
      <c r="B161"/>
      <c r="C161"/>
      <c r="D161" s="111"/>
      <c r="F161" s="41"/>
      <c r="H161" s="43"/>
      <c r="J161" s="43"/>
      <c r="L161" s="41"/>
      <c r="N161" s="41"/>
      <c r="P161" s="41"/>
      <c r="R161" s="41"/>
      <c r="T161" s="41"/>
      <c r="V161" s="44"/>
      <c r="X161" s="45"/>
      <c r="Z161" s="45"/>
      <c r="AB161" s="153"/>
      <c r="AD161" s="41"/>
      <c r="AF161" s="46"/>
      <c r="AH161" s="46"/>
      <c r="AJ161" s="48"/>
      <c r="AK161" s="84"/>
      <c r="AL161"/>
      <c r="AM161"/>
    </row>
    <row r="162" spans="1:39" s="42" customFormat="1">
      <c r="A162"/>
      <c r="B162"/>
      <c r="C162"/>
      <c r="D162" s="111"/>
      <c r="F162" s="41"/>
      <c r="H162" s="43"/>
      <c r="J162" s="43"/>
      <c r="L162" s="41"/>
      <c r="N162" s="41"/>
      <c r="P162" s="41"/>
      <c r="R162" s="41"/>
      <c r="T162" s="41"/>
      <c r="V162" s="44"/>
      <c r="X162" s="45"/>
      <c r="Z162" s="45"/>
      <c r="AB162" s="153"/>
      <c r="AD162" s="41"/>
      <c r="AF162" s="46"/>
      <c r="AH162" s="46"/>
      <c r="AJ162" s="48"/>
      <c r="AK162" s="84"/>
      <c r="AL162"/>
      <c r="AM162"/>
    </row>
    <row r="163" spans="1:39" s="42" customFormat="1">
      <c r="A163"/>
      <c r="B163"/>
      <c r="C163"/>
      <c r="D163" s="111"/>
      <c r="F163" s="41"/>
      <c r="H163" s="43"/>
      <c r="J163" s="43"/>
      <c r="L163" s="41"/>
      <c r="N163" s="41"/>
      <c r="P163" s="41"/>
      <c r="R163" s="41"/>
      <c r="T163" s="41"/>
      <c r="V163" s="44"/>
      <c r="X163" s="45"/>
      <c r="Z163" s="45"/>
      <c r="AB163" s="153"/>
      <c r="AD163" s="41"/>
      <c r="AF163" s="46"/>
      <c r="AH163" s="46"/>
      <c r="AJ163" s="48"/>
      <c r="AK163" s="84"/>
      <c r="AL163"/>
      <c r="AM163"/>
    </row>
    <row r="164" spans="1:39" s="42" customFormat="1">
      <c r="A164"/>
      <c r="B164"/>
      <c r="C164"/>
      <c r="D164" s="111"/>
      <c r="F164" s="41"/>
      <c r="H164" s="43"/>
      <c r="J164" s="43"/>
      <c r="L164" s="41"/>
      <c r="N164" s="41"/>
      <c r="P164" s="41"/>
      <c r="R164" s="41"/>
      <c r="T164" s="41"/>
      <c r="V164" s="44"/>
      <c r="X164" s="45"/>
      <c r="Z164" s="45"/>
      <c r="AB164" s="153"/>
      <c r="AD164" s="41"/>
      <c r="AF164" s="46"/>
      <c r="AH164" s="46"/>
      <c r="AJ164" s="48"/>
      <c r="AK164" s="84"/>
      <c r="AL164"/>
      <c r="AM164"/>
    </row>
    <row r="165" spans="1:39" s="42" customFormat="1">
      <c r="A165"/>
      <c r="B165"/>
      <c r="C165"/>
      <c r="D165" s="111"/>
      <c r="F165" s="41"/>
      <c r="H165" s="43"/>
      <c r="J165" s="43"/>
      <c r="L165" s="41"/>
      <c r="N165" s="41"/>
      <c r="P165" s="41"/>
      <c r="R165" s="41"/>
      <c r="T165" s="41"/>
      <c r="V165" s="44"/>
      <c r="X165" s="45"/>
      <c r="Z165" s="45"/>
      <c r="AB165" s="153"/>
      <c r="AD165" s="41"/>
      <c r="AF165" s="46"/>
      <c r="AH165" s="46"/>
      <c r="AJ165" s="48"/>
      <c r="AK165" s="84"/>
      <c r="AL165"/>
      <c r="AM165"/>
    </row>
    <row r="166" spans="1:39" s="42" customFormat="1">
      <c r="A166"/>
      <c r="B166"/>
      <c r="C166"/>
      <c r="D166" s="111"/>
      <c r="F166" s="41"/>
      <c r="H166" s="43"/>
      <c r="J166" s="43"/>
      <c r="L166" s="41"/>
      <c r="N166" s="41"/>
      <c r="P166" s="41"/>
      <c r="R166" s="41"/>
      <c r="T166" s="41"/>
      <c r="V166" s="44"/>
      <c r="X166" s="45"/>
      <c r="Z166" s="45"/>
      <c r="AB166" s="153"/>
      <c r="AD166" s="41"/>
      <c r="AF166" s="46"/>
      <c r="AH166" s="46"/>
      <c r="AJ166" s="48"/>
      <c r="AK166" s="84"/>
      <c r="AL166"/>
      <c r="AM166"/>
    </row>
    <row r="167" spans="1:39" s="42" customFormat="1">
      <c r="A167"/>
      <c r="B167"/>
      <c r="C167"/>
      <c r="D167" s="111"/>
      <c r="F167" s="41"/>
      <c r="H167" s="43"/>
      <c r="J167" s="43"/>
      <c r="L167" s="41"/>
      <c r="N167" s="41"/>
      <c r="P167" s="41"/>
      <c r="R167" s="41"/>
      <c r="T167" s="41"/>
      <c r="V167" s="44"/>
      <c r="X167" s="45"/>
      <c r="Z167" s="45"/>
      <c r="AB167" s="153"/>
      <c r="AD167" s="41"/>
      <c r="AF167" s="46"/>
      <c r="AH167" s="46"/>
      <c r="AJ167" s="48"/>
      <c r="AK167" s="84"/>
      <c r="AL167"/>
      <c r="AM167"/>
    </row>
    <row r="168" spans="1:39" s="42" customFormat="1">
      <c r="A168"/>
      <c r="B168"/>
      <c r="C168"/>
      <c r="D168" s="111"/>
      <c r="F168" s="41"/>
      <c r="H168" s="43"/>
      <c r="J168" s="43"/>
      <c r="L168" s="41"/>
      <c r="N168" s="41"/>
      <c r="P168" s="41"/>
      <c r="R168" s="41"/>
      <c r="T168" s="41"/>
      <c r="V168" s="44"/>
      <c r="X168" s="45"/>
      <c r="Z168" s="45"/>
      <c r="AB168" s="153"/>
      <c r="AD168" s="41"/>
      <c r="AF168" s="46"/>
      <c r="AH168" s="46"/>
      <c r="AJ168" s="48"/>
      <c r="AK168" s="84"/>
      <c r="AL168"/>
      <c r="AM168"/>
    </row>
    <row r="169" spans="1:39" s="42" customFormat="1">
      <c r="A169"/>
      <c r="B169"/>
      <c r="C169"/>
      <c r="D169" s="111"/>
      <c r="F169" s="41"/>
      <c r="H169" s="43"/>
      <c r="J169" s="43"/>
      <c r="L169" s="41"/>
      <c r="N169" s="41"/>
      <c r="P169" s="41"/>
      <c r="R169" s="41"/>
      <c r="T169" s="41"/>
      <c r="V169" s="44"/>
      <c r="X169" s="45"/>
      <c r="Z169" s="45"/>
      <c r="AB169" s="153"/>
      <c r="AD169" s="41"/>
      <c r="AF169" s="46"/>
      <c r="AH169" s="46"/>
      <c r="AJ169" s="48"/>
      <c r="AK169" s="84"/>
      <c r="AL169"/>
      <c r="AM169"/>
    </row>
    <row r="170" spans="1:39" s="42" customFormat="1">
      <c r="A170"/>
      <c r="B170"/>
      <c r="C170"/>
      <c r="D170" s="111"/>
      <c r="F170" s="41"/>
      <c r="H170" s="43"/>
      <c r="J170" s="43"/>
      <c r="L170" s="41"/>
      <c r="N170" s="41"/>
      <c r="P170" s="41"/>
      <c r="R170" s="41"/>
      <c r="T170" s="41"/>
      <c r="V170" s="44"/>
      <c r="X170" s="45"/>
      <c r="Z170" s="45"/>
      <c r="AB170" s="153"/>
      <c r="AD170" s="41"/>
      <c r="AF170" s="46"/>
      <c r="AH170" s="46"/>
      <c r="AJ170" s="48"/>
      <c r="AK170" s="84"/>
      <c r="AL170"/>
      <c r="AM170"/>
    </row>
    <row r="171" spans="1:39" s="42" customFormat="1">
      <c r="A171"/>
      <c r="B171"/>
      <c r="C171"/>
      <c r="D171" s="111"/>
      <c r="F171" s="41"/>
      <c r="H171" s="43"/>
      <c r="J171" s="43"/>
      <c r="L171" s="41"/>
      <c r="N171" s="41"/>
      <c r="P171" s="41"/>
      <c r="R171" s="41"/>
      <c r="T171" s="41"/>
      <c r="V171" s="44"/>
      <c r="X171" s="45"/>
      <c r="Z171" s="45"/>
      <c r="AB171" s="153"/>
      <c r="AD171" s="41"/>
      <c r="AF171" s="46"/>
      <c r="AH171" s="46"/>
      <c r="AJ171" s="48"/>
      <c r="AK171" s="84"/>
      <c r="AL171"/>
      <c r="AM171"/>
    </row>
    <row r="172" spans="1:39" s="42" customFormat="1">
      <c r="A172"/>
      <c r="B172"/>
      <c r="C172"/>
      <c r="D172" s="111"/>
      <c r="F172" s="41"/>
      <c r="H172" s="43"/>
      <c r="J172" s="43"/>
      <c r="L172" s="41"/>
      <c r="N172" s="41"/>
      <c r="P172" s="41"/>
      <c r="R172" s="41"/>
      <c r="T172" s="41"/>
      <c r="V172" s="44"/>
      <c r="X172" s="45"/>
      <c r="Z172" s="45"/>
      <c r="AB172" s="153"/>
      <c r="AD172" s="41"/>
      <c r="AF172" s="46"/>
      <c r="AH172" s="46"/>
      <c r="AJ172" s="48"/>
      <c r="AK172" s="84"/>
      <c r="AL172"/>
      <c r="AM172"/>
    </row>
    <row r="173" spans="1:39" s="42" customFormat="1">
      <c r="A173"/>
      <c r="B173"/>
      <c r="C173"/>
      <c r="D173" s="111"/>
      <c r="F173" s="41"/>
      <c r="H173" s="43"/>
      <c r="J173" s="43"/>
      <c r="L173" s="41"/>
      <c r="N173" s="41"/>
      <c r="P173" s="41"/>
      <c r="R173" s="41"/>
      <c r="T173" s="41"/>
      <c r="V173" s="44"/>
      <c r="X173" s="45"/>
      <c r="Z173" s="45"/>
      <c r="AB173" s="153"/>
      <c r="AD173" s="41"/>
      <c r="AF173" s="46"/>
      <c r="AH173" s="46"/>
      <c r="AJ173" s="48"/>
      <c r="AK173" s="84"/>
      <c r="AL173"/>
      <c r="AM173"/>
    </row>
    <row r="174" spans="1:39" s="42" customFormat="1">
      <c r="A174"/>
      <c r="B174"/>
      <c r="C174"/>
      <c r="D174" s="111"/>
      <c r="F174" s="41"/>
      <c r="H174" s="43"/>
      <c r="J174" s="43"/>
      <c r="L174" s="41"/>
      <c r="N174" s="41"/>
      <c r="P174" s="41"/>
      <c r="R174" s="41"/>
      <c r="T174" s="41"/>
      <c r="V174" s="44"/>
      <c r="X174" s="45"/>
      <c r="Z174" s="45"/>
      <c r="AB174" s="153"/>
      <c r="AD174" s="41"/>
      <c r="AF174" s="46"/>
      <c r="AH174" s="46"/>
      <c r="AJ174" s="48"/>
      <c r="AK174" s="84"/>
      <c r="AL174"/>
      <c r="AM174"/>
    </row>
    <row r="175" spans="1:39" s="42" customFormat="1">
      <c r="A175"/>
      <c r="B175"/>
      <c r="C175"/>
      <c r="D175" s="111"/>
      <c r="F175" s="41"/>
      <c r="H175" s="43"/>
      <c r="J175" s="43"/>
      <c r="L175" s="41"/>
      <c r="N175" s="41"/>
      <c r="P175" s="41"/>
      <c r="R175" s="41"/>
      <c r="T175" s="41"/>
      <c r="V175" s="44"/>
      <c r="X175" s="45"/>
      <c r="Z175" s="45"/>
      <c r="AB175" s="153"/>
      <c r="AD175" s="41"/>
      <c r="AF175" s="46"/>
      <c r="AH175" s="46"/>
      <c r="AJ175" s="48"/>
      <c r="AK175" s="84"/>
      <c r="AL175"/>
      <c r="AM175"/>
    </row>
    <row r="176" spans="1:39" s="42" customFormat="1">
      <c r="A176"/>
      <c r="B176"/>
      <c r="C176"/>
      <c r="D176" s="111"/>
      <c r="F176" s="41"/>
      <c r="H176" s="43"/>
      <c r="J176" s="43"/>
      <c r="L176" s="41"/>
      <c r="N176" s="41"/>
      <c r="P176" s="41"/>
      <c r="R176" s="41"/>
      <c r="T176" s="41"/>
      <c r="V176" s="44"/>
      <c r="X176" s="45"/>
      <c r="Z176" s="45"/>
      <c r="AB176" s="153"/>
      <c r="AD176" s="41"/>
      <c r="AF176" s="46"/>
      <c r="AH176" s="46"/>
      <c r="AJ176" s="48"/>
      <c r="AK176" s="84"/>
      <c r="AL176"/>
      <c r="AM176"/>
    </row>
    <row r="177" spans="1:39" s="42" customFormat="1">
      <c r="A177"/>
      <c r="B177"/>
      <c r="C177"/>
      <c r="D177" s="111"/>
      <c r="F177" s="41"/>
      <c r="H177" s="43"/>
      <c r="J177" s="43"/>
      <c r="L177" s="41"/>
      <c r="N177" s="41"/>
      <c r="P177" s="41"/>
      <c r="R177" s="41"/>
      <c r="T177" s="41"/>
      <c r="V177" s="44"/>
      <c r="X177" s="45"/>
      <c r="Z177" s="45"/>
      <c r="AB177" s="153"/>
      <c r="AD177" s="41"/>
      <c r="AF177" s="46"/>
      <c r="AH177" s="46"/>
      <c r="AJ177" s="48"/>
      <c r="AK177" s="84"/>
      <c r="AL177"/>
      <c r="AM177"/>
    </row>
    <row r="178" spans="1:39" s="42" customFormat="1">
      <c r="A178"/>
      <c r="B178"/>
      <c r="C178"/>
      <c r="D178" s="111"/>
      <c r="F178" s="41"/>
      <c r="H178" s="43"/>
      <c r="J178" s="43"/>
      <c r="L178" s="41"/>
      <c r="N178" s="41"/>
      <c r="P178" s="41"/>
      <c r="R178" s="41"/>
      <c r="T178" s="41"/>
      <c r="V178" s="44"/>
      <c r="X178" s="45"/>
      <c r="Z178" s="45"/>
      <c r="AB178" s="153"/>
      <c r="AD178" s="41"/>
      <c r="AF178" s="46"/>
      <c r="AH178" s="46"/>
      <c r="AJ178" s="48"/>
      <c r="AK178" s="84"/>
      <c r="AL178"/>
      <c r="AM178"/>
    </row>
    <row r="179" spans="1:39" s="42" customFormat="1">
      <c r="A179"/>
      <c r="B179"/>
      <c r="C179"/>
      <c r="D179" s="111"/>
      <c r="F179" s="41"/>
      <c r="H179" s="43"/>
      <c r="J179" s="43"/>
      <c r="L179" s="41"/>
      <c r="N179" s="41"/>
      <c r="P179" s="41"/>
      <c r="R179" s="41"/>
      <c r="T179" s="41"/>
      <c r="V179" s="44"/>
      <c r="X179" s="45"/>
      <c r="Z179" s="45"/>
      <c r="AB179" s="153"/>
      <c r="AD179" s="41"/>
      <c r="AF179" s="46"/>
      <c r="AH179" s="46"/>
      <c r="AJ179" s="48"/>
      <c r="AK179" s="84"/>
      <c r="AL179"/>
      <c r="AM179"/>
    </row>
    <row r="180" spans="1:39" s="42" customFormat="1">
      <c r="A180"/>
      <c r="B180"/>
      <c r="C180"/>
      <c r="D180" s="111"/>
      <c r="F180" s="41"/>
      <c r="H180" s="43"/>
      <c r="J180" s="43"/>
      <c r="L180" s="41"/>
      <c r="N180" s="41"/>
      <c r="P180" s="41"/>
      <c r="R180" s="41"/>
      <c r="T180" s="41"/>
      <c r="V180" s="44"/>
      <c r="X180" s="45"/>
      <c r="Z180" s="45"/>
      <c r="AB180" s="153"/>
      <c r="AD180" s="41"/>
      <c r="AF180" s="46"/>
      <c r="AH180" s="46"/>
      <c r="AJ180" s="48"/>
      <c r="AK180" s="84"/>
      <c r="AL180"/>
      <c r="AM180"/>
    </row>
    <row r="181" spans="1:39" s="42" customFormat="1">
      <c r="A181"/>
      <c r="B181"/>
      <c r="C181"/>
      <c r="D181" s="111"/>
      <c r="F181" s="41"/>
      <c r="H181" s="43"/>
      <c r="J181" s="43"/>
      <c r="L181" s="41"/>
      <c r="N181" s="41"/>
      <c r="P181" s="41"/>
      <c r="R181" s="41"/>
      <c r="T181" s="41"/>
      <c r="V181" s="44"/>
      <c r="X181" s="45"/>
      <c r="Z181" s="45"/>
      <c r="AB181" s="153"/>
      <c r="AD181" s="41"/>
      <c r="AF181" s="46"/>
      <c r="AH181" s="46"/>
      <c r="AJ181" s="48"/>
      <c r="AK181" s="84"/>
      <c r="AL181"/>
      <c r="AM181"/>
    </row>
    <row r="182" spans="1:39" s="42" customFormat="1">
      <c r="A182"/>
      <c r="B182"/>
      <c r="C182"/>
      <c r="D182" s="111"/>
      <c r="F182" s="41"/>
      <c r="H182" s="43"/>
      <c r="J182" s="43"/>
      <c r="L182" s="41"/>
      <c r="N182" s="41"/>
      <c r="P182" s="41"/>
      <c r="R182" s="41"/>
      <c r="T182" s="41"/>
      <c r="V182" s="44"/>
      <c r="X182" s="45"/>
      <c r="Z182" s="45"/>
      <c r="AB182" s="153"/>
      <c r="AD182" s="41"/>
      <c r="AF182" s="46"/>
      <c r="AH182" s="46"/>
      <c r="AJ182" s="48"/>
      <c r="AK182" s="84"/>
      <c r="AL182"/>
      <c r="AM182"/>
    </row>
    <row r="183" spans="1:39" s="42" customFormat="1">
      <c r="A183"/>
      <c r="B183"/>
      <c r="C183"/>
      <c r="D183" s="111"/>
      <c r="F183" s="41"/>
      <c r="H183" s="43"/>
      <c r="J183" s="43"/>
      <c r="L183" s="41"/>
      <c r="N183" s="41"/>
      <c r="P183" s="41"/>
      <c r="R183" s="41"/>
      <c r="T183" s="41"/>
      <c r="V183" s="44"/>
      <c r="X183" s="45"/>
      <c r="Z183" s="45"/>
      <c r="AB183" s="153"/>
      <c r="AD183" s="41"/>
      <c r="AF183" s="46"/>
      <c r="AH183" s="46"/>
      <c r="AJ183" s="48"/>
      <c r="AK183" s="84"/>
      <c r="AL183"/>
      <c r="AM183"/>
    </row>
    <row r="184" spans="1:39" s="42" customFormat="1">
      <c r="A184"/>
      <c r="B184"/>
      <c r="C184"/>
      <c r="D184" s="111"/>
      <c r="F184" s="41"/>
      <c r="H184" s="43"/>
      <c r="J184" s="43"/>
      <c r="L184" s="41"/>
      <c r="N184" s="41"/>
      <c r="P184" s="41"/>
      <c r="R184" s="41"/>
      <c r="T184" s="41"/>
      <c r="V184" s="44"/>
      <c r="X184" s="45"/>
      <c r="Z184" s="45"/>
      <c r="AB184" s="153"/>
      <c r="AD184" s="41"/>
      <c r="AF184" s="46"/>
      <c r="AH184" s="46"/>
      <c r="AJ184" s="48"/>
      <c r="AK184" s="84"/>
      <c r="AL184"/>
      <c r="AM184"/>
    </row>
    <row r="185" spans="1:39" s="42" customFormat="1">
      <c r="A185"/>
      <c r="B185"/>
      <c r="C185"/>
      <c r="D185" s="111"/>
      <c r="F185" s="41"/>
      <c r="H185" s="43"/>
      <c r="J185" s="43"/>
      <c r="L185" s="41"/>
      <c r="N185" s="41"/>
      <c r="P185" s="41"/>
      <c r="R185" s="41"/>
      <c r="T185" s="41"/>
      <c r="V185" s="44"/>
      <c r="X185" s="45"/>
      <c r="Z185" s="45"/>
      <c r="AB185" s="153"/>
      <c r="AD185" s="41"/>
      <c r="AF185" s="46"/>
      <c r="AH185" s="46"/>
      <c r="AJ185" s="48"/>
      <c r="AK185" s="84"/>
      <c r="AL185"/>
      <c r="AM185"/>
    </row>
    <row r="186" spans="1:39" s="42" customFormat="1">
      <c r="A186"/>
      <c r="B186"/>
      <c r="C186"/>
      <c r="D186" s="111"/>
      <c r="F186" s="41"/>
      <c r="H186" s="43"/>
      <c r="J186" s="43"/>
      <c r="L186" s="41"/>
      <c r="N186" s="41"/>
      <c r="P186" s="41"/>
      <c r="R186" s="41"/>
      <c r="T186" s="41"/>
      <c r="V186" s="44"/>
      <c r="X186" s="45"/>
      <c r="Z186" s="45"/>
      <c r="AB186" s="153"/>
      <c r="AD186" s="41"/>
      <c r="AF186" s="46"/>
      <c r="AH186" s="46"/>
      <c r="AJ186" s="48"/>
      <c r="AK186" s="84"/>
      <c r="AL186"/>
      <c r="AM186"/>
    </row>
    <row r="187" spans="1:39" s="42" customFormat="1">
      <c r="A187"/>
      <c r="B187"/>
      <c r="C187"/>
      <c r="D187" s="111"/>
      <c r="F187" s="41"/>
      <c r="H187" s="43"/>
      <c r="J187" s="43"/>
      <c r="L187" s="41"/>
      <c r="N187" s="41"/>
      <c r="P187" s="41"/>
      <c r="R187" s="41"/>
      <c r="T187" s="41"/>
      <c r="V187" s="44"/>
      <c r="X187" s="45"/>
      <c r="Z187" s="45"/>
      <c r="AB187" s="153"/>
      <c r="AD187" s="41"/>
      <c r="AF187" s="46"/>
      <c r="AH187" s="46"/>
      <c r="AJ187" s="48"/>
      <c r="AK187" s="84"/>
      <c r="AL187"/>
      <c r="AM187"/>
    </row>
    <row r="188" spans="1:39" s="42" customFormat="1">
      <c r="A188"/>
      <c r="B188"/>
      <c r="C188"/>
      <c r="D188" s="111"/>
      <c r="F188" s="41"/>
      <c r="H188" s="43"/>
      <c r="J188" s="43"/>
      <c r="L188" s="41"/>
      <c r="N188" s="41"/>
      <c r="P188" s="41"/>
      <c r="R188" s="41"/>
      <c r="T188" s="41"/>
      <c r="V188" s="44"/>
      <c r="X188" s="45"/>
      <c r="Z188" s="45"/>
      <c r="AB188" s="153"/>
      <c r="AD188" s="41"/>
      <c r="AF188" s="46"/>
      <c r="AH188" s="46"/>
      <c r="AJ188" s="48"/>
      <c r="AK188" s="84"/>
      <c r="AL188"/>
      <c r="AM188"/>
    </row>
    <row r="189" spans="1:39" s="42" customFormat="1">
      <c r="A189"/>
      <c r="B189"/>
      <c r="C189"/>
      <c r="D189" s="111"/>
      <c r="F189" s="41"/>
      <c r="H189" s="43"/>
      <c r="J189" s="43"/>
      <c r="L189" s="41"/>
      <c r="N189" s="41"/>
      <c r="P189" s="41"/>
      <c r="R189" s="41"/>
      <c r="T189" s="41"/>
      <c r="V189" s="44"/>
      <c r="X189" s="45"/>
      <c r="Z189" s="45"/>
      <c r="AB189" s="153"/>
      <c r="AD189" s="41"/>
      <c r="AF189" s="46"/>
      <c r="AH189" s="46"/>
      <c r="AJ189" s="48"/>
      <c r="AK189" s="84"/>
      <c r="AL189"/>
      <c r="AM189"/>
    </row>
    <row r="190" spans="1:39" s="42" customFormat="1">
      <c r="A190"/>
      <c r="B190"/>
      <c r="C190"/>
      <c r="D190" s="111"/>
      <c r="F190" s="41"/>
      <c r="H190" s="43"/>
      <c r="J190" s="43"/>
      <c r="L190" s="41"/>
      <c r="N190" s="41"/>
      <c r="P190" s="41"/>
      <c r="R190" s="41"/>
      <c r="T190" s="41"/>
      <c r="V190" s="44"/>
      <c r="X190" s="45"/>
      <c r="Z190" s="45"/>
      <c r="AB190" s="153"/>
      <c r="AD190" s="41"/>
      <c r="AF190" s="46"/>
      <c r="AH190" s="46"/>
      <c r="AJ190" s="48"/>
      <c r="AK190" s="84"/>
      <c r="AL190"/>
      <c r="AM190"/>
    </row>
    <row r="191" spans="1:39" s="42" customFormat="1">
      <c r="A191"/>
      <c r="B191"/>
      <c r="C191"/>
      <c r="D191" s="111"/>
      <c r="F191" s="41"/>
      <c r="H191" s="43"/>
      <c r="J191" s="43"/>
      <c r="L191" s="41"/>
      <c r="N191" s="41"/>
      <c r="P191" s="41"/>
      <c r="R191" s="41"/>
      <c r="T191" s="41"/>
      <c r="V191" s="44"/>
      <c r="X191" s="45"/>
      <c r="Z191" s="45"/>
      <c r="AB191" s="153"/>
      <c r="AD191" s="41"/>
      <c r="AF191" s="46"/>
      <c r="AH191" s="46"/>
      <c r="AJ191" s="48"/>
      <c r="AK191" s="84"/>
      <c r="AL191"/>
      <c r="AM191"/>
    </row>
    <row r="192" spans="1:39" s="42" customFormat="1">
      <c r="A192"/>
      <c r="B192"/>
      <c r="C192"/>
      <c r="D192" s="111"/>
      <c r="F192" s="41"/>
      <c r="H192" s="43"/>
      <c r="J192" s="43"/>
      <c r="L192" s="41"/>
      <c r="N192" s="41"/>
      <c r="P192" s="41"/>
      <c r="R192" s="41"/>
      <c r="T192" s="41"/>
      <c r="V192" s="44"/>
      <c r="X192" s="45"/>
      <c r="Z192" s="45"/>
      <c r="AB192" s="153"/>
      <c r="AD192" s="41"/>
      <c r="AF192" s="46"/>
      <c r="AH192" s="46"/>
      <c r="AJ192" s="48"/>
      <c r="AK192" s="84"/>
      <c r="AL192"/>
      <c r="AM192"/>
    </row>
    <row r="193" spans="1:39" s="42" customFormat="1">
      <c r="A193"/>
      <c r="B193"/>
      <c r="C193"/>
      <c r="D193" s="111"/>
      <c r="F193" s="41"/>
      <c r="H193" s="43"/>
      <c r="J193" s="43"/>
      <c r="L193" s="41"/>
      <c r="N193" s="41"/>
      <c r="P193" s="41"/>
      <c r="R193" s="41"/>
      <c r="T193" s="41"/>
      <c r="V193" s="44"/>
      <c r="X193" s="45"/>
      <c r="Z193" s="45"/>
      <c r="AB193" s="153"/>
      <c r="AD193" s="41"/>
      <c r="AF193" s="46"/>
      <c r="AH193" s="46"/>
      <c r="AJ193" s="48"/>
      <c r="AK193" s="84"/>
      <c r="AL193"/>
      <c r="AM193"/>
    </row>
    <row r="194" spans="1:39" s="42" customFormat="1">
      <c r="A194"/>
      <c r="B194"/>
      <c r="C194"/>
      <c r="D194" s="111"/>
      <c r="F194" s="41"/>
      <c r="H194" s="43"/>
      <c r="J194" s="43"/>
      <c r="L194" s="41"/>
      <c r="N194" s="41"/>
      <c r="P194" s="41"/>
      <c r="R194" s="41"/>
      <c r="T194" s="41"/>
      <c r="V194" s="44"/>
      <c r="X194" s="45"/>
      <c r="Z194" s="45"/>
      <c r="AB194" s="153"/>
      <c r="AD194" s="41"/>
      <c r="AF194" s="46"/>
      <c r="AH194" s="46"/>
      <c r="AJ194" s="48"/>
      <c r="AK194" s="84"/>
      <c r="AL194"/>
      <c r="AM194"/>
    </row>
    <row r="195" spans="1:39" s="42" customFormat="1">
      <c r="A195"/>
      <c r="B195"/>
      <c r="C195"/>
      <c r="D195" s="111"/>
      <c r="F195" s="41"/>
      <c r="H195" s="43"/>
      <c r="J195" s="43"/>
      <c r="L195" s="41"/>
      <c r="N195" s="41"/>
      <c r="P195" s="41"/>
      <c r="R195" s="41"/>
      <c r="T195" s="41"/>
      <c r="V195" s="44"/>
      <c r="X195" s="45"/>
      <c r="Z195" s="45"/>
      <c r="AB195" s="153"/>
      <c r="AD195" s="41"/>
      <c r="AF195" s="46"/>
      <c r="AH195" s="46"/>
      <c r="AJ195" s="48"/>
      <c r="AK195" s="84"/>
      <c r="AL195"/>
      <c r="AM195"/>
    </row>
    <row r="196" spans="1:39" s="42" customFormat="1">
      <c r="A196"/>
      <c r="B196"/>
      <c r="C196"/>
      <c r="D196" s="111"/>
      <c r="F196" s="41"/>
      <c r="H196" s="43"/>
      <c r="J196" s="50"/>
      <c r="L196" s="41"/>
      <c r="N196" s="41"/>
      <c r="P196" s="41"/>
      <c r="R196" s="41"/>
      <c r="T196" s="41"/>
      <c r="V196" s="44"/>
      <c r="X196" s="45"/>
      <c r="Z196" s="45"/>
      <c r="AB196" s="153"/>
      <c r="AD196" s="41"/>
      <c r="AF196" s="46"/>
      <c r="AH196" s="46"/>
      <c r="AJ196" s="48"/>
      <c r="AK196" s="84"/>
      <c r="AL196"/>
      <c r="AM196"/>
    </row>
    <row r="197" spans="1:39" s="42" customFormat="1">
      <c r="A197"/>
      <c r="B197"/>
      <c r="C197"/>
      <c r="D197" s="111"/>
      <c r="F197" s="41"/>
      <c r="H197" s="43"/>
      <c r="J197" s="50"/>
      <c r="L197" s="41"/>
      <c r="N197" s="41"/>
      <c r="P197" s="41"/>
      <c r="R197" s="41"/>
      <c r="T197" s="41"/>
      <c r="V197" s="44"/>
      <c r="X197" s="45"/>
      <c r="Z197" s="45"/>
      <c r="AB197" s="153"/>
      <c r="AD197" s="41"/>
      <c r="AF197" s="46"/>
      <c r="AH197" s="46"/>
      <c r="AJ197" s="48"/>
      <c r="AK197" s="84"/>
      <c r="AL197"/>
      <c r="AM197"/>
    </row>
    <row r="198" spans="1:39" s="42" customFormat="1">
      <c r="A198"/>
      <c r="B198"/>
      <c r="C198"/>
      <c r="D198" s="111"/>
      <c r="F198" s="41"/>
      <c r="H198" s="43"/>
      <c r="J198" s="50"/>
      <c r="L198" s="41"/>
      <c r="N198" s="41"/>
      <c r="P198" s="41"/>
      <c r="R198" s="41"/>
      <c r="T198" s="41"/>
      <c r="V198" s="44"/>
      <c r="X198" s="45"/>
      <c r="Z198" s="45"/>
      <c r="AB198" s="153"/>
      <c r="AD198" s="41"/>
      <c r="AF198" s="46"/>
      <c r="AH198" s="46"/>
      <c r="AJ198" s="48"/>
      <c r="AK198" s="84"/>
      <c r="AL198"/>
      <c r="AM198"/>
    </row>
    <row r="199" spans="1:39" s="42" customFormat="1">
      <c r="A199"/>
      <c r="B199"/>
      <c r="C199"/>
      <c r="D199" s="111"/>
      <c r="F199" s="41"/>
      <c r="H199" s="43"/>
      <c r="J199" s="50"/>
      <c r="L199" s="41"/>
      <c r="N199" s="41"/>
      <c r="P199" s="41"/>
      <c r="R199" s="41"/>
      <c r="T199" s="41"/>
      <c r="V199" s="44"/>
      <c r="X199" s="45"/>
      <c r="Z199" s="45"/>
      <c r="AB199" s="153"/>
      <c r="AD199" s="41"/>
      <c r="AF199" s="46"/>
      <c r="AH199" s="46"/>
      <c r="AJ199" s="48"/>
      <c r="AK199" s="84"/>
      <c r="AL199"/>
      <c r="AM199"/>
    </row>
    <row r="200" spans="1:39" s="42" customFormat="1">
      <c r="A200"/>
      <c r="B200"/>
      <c r="C200"/>
      <c r="D200" s="111"/>
      <c r="F200" s="41"/>
      <c r="H200" s="43"/>
      <c r="J200" s="50"/>
      <c r="L200" s="41"/>
      <c r="N200" s="41"/>
      <c r="P200" s="41"/>
      <c r="R200" s="41"/>
      <c r="T200" s="41"/>
      <c r="V200" s="44"/>
      <c r="X200" s="45"/>
      <c r="Z200" s="45"/>
      <c r="AB200" s="153"/>
      <c r="AD200" s="41"/>
      <c r="AF200" s="46"/>
      <c r="AH200" s="46"/>
      <c r="AJ200" s="48"/>
      <c r="AK200" s="84"/>
      <c r="AL200"/>
      <c r="AM200"/>
    </row>
    <row r="201" spans="1:39" s="42" customFormat="1">
      <c r="A201"/>
      <c r="B201"/>
      <c r="C201"/>
      <c r="D201" s="111"/>
      <c r="F201" s="41"/>
      <c r="H201" s="43"/>
      <c r="J201" s="50"/>
      <c r="L201" s="41"/>
      <c r="N201" s="41"/>
      <c r="P201" s="41"/>
      <c r="R201" s="41"/>
      <c r="T201" s="41"/>
      <c r="V201" s="44"/>
      <c r="X201" s="45"/>
      <c r="Z201" s="45"/>
      <c r="AB201" s="153"/>
      <c r="AD201" s="41"/>
      <c r="AF201" s="46"/>
      <c r="AH201" s="46"/>
      <c r="AJ201" s="48"/>
      <c r="AK201" s="84"/>
      <c r="AL201"/>
      <c r="AM201"/>
    </row>
    <row r="202" spans="1:39" s="42" customFormat="1">
      <c r="A202"/>
      <c r="B202"/>
      <c r="C202"/>
      <c r="D202" s="111"/>
      <c r="F202" s="41"/>
      <c r="H202" s="43"/>
      <c r="J202" s="50"/>
      <c r="L202" s="41"/>
      <c r="N202" s="41"/>
      <c r="P202" s="41"/>
      <c r="R202" s="41"/>
      <c r="T202" s="41"/>
      <c r="V202" s="44"/>
      <c r="X202" s="45"/>
      <c r="Z202" s="45"/>
      <c r="AB202" s="153"/>
      <c r="AD202" s="41"/>
      <c r="AF202" s="46"/>
      <c r="AH202" s="46"/>
      <c r="AJ202" s="48"/>
      <c r="AK202" s="84"/>
      <c r="AL202"/>
      <c r="AM202"/>
    </row>
    <row r="203" spans="1:39" s="42" customFormat="1">
      <c r="A203"/>
      <c r="B203"/>
      <c r="C203"/>
      <c r="D203" s="111"/>
      <c r="F203" s="41"/>
      <c r="H203" s="43"/>
      <c r="J203" s="50"/>
      <c r="L203" s="41"/>
      <c r="N203" s="41"/>
      <c r="P203" s="41"/>
      <c r="R203" s="41"/>
      <c r="T203" s="41"/>
      <c r="V203" s="44"/>
      <c r="X203" s="45"/>
      <c r="Z203" s="45"/>
      <c r="AB203" s="153"/>
      <c r="AD203" s="41"/>
      <c r="AF203" s="46"/>
      <c r="AH203" s="46"/>
      <c r="AJ203" s="48"/>
      <c r="AK203" s="84"/>
      <c r="AL203"/>
      <c r="AM203"/>
    </row>
    <row r="204" spans="1:39" s="42" customFormat="1">
      <c r="A204"/>
      <c r="B204"/>
      <c r="C204"/>
      <c r="D204" s="111"/>
      <c r="F204" s="41"/>
      <c r="H204" s="43"/>
      <c r="J204" s="50"/>
      <c r="L204" s="41"/>
      <c r="N204" s="41"/>
      <c r="P204" s="41"/>
      <c r="R204" s="41"/>
      <c r="T204" s="41"/>
      <c r="V204" s="44"/>
      <c r="X204" s="45"/>
      <c r="Z204" s="45"/>
      <c r="AB204" s="153"/>
      <c r="AD204" s="41"/>
      <c r="AF204" s="46"/>
      <c r="AH204" s="46"/>
      <c r="AJ204" s="48"/>
      <c r="AK204" s="84"/>
      <c r="AL204"/>
      <c r="AM204"/>
    </row>
    <row r="205" spans="1:39" s="42" customFormat="1">
      <c r="A205"/>
      <c r="B205"/>
      <c r="C205"/>
      <c r="D205" s="111"/>
      <c r="F205" s="41"/>
      <c r="H205" s="43"/>
      <c r="J205" s="50"/>
      <c r="L205" s="41"/>
      <c r="N205" s="41"/>
      <c r="P205" s="41"/>
      <c r="R205" s="41"/>
      <c r="T205" s="41"/>
      <c r="V205" s="44"/>
      <c r="X205" s="45"/>
      <c r="Z205" s="45"/>
      <c r="AB205" s="153"/>
      <c r="AD205" s="41"/>
      <c r="AF205" s="46"/>
      <c r="AH205" s="46"/>
      <c r="AJ205" s="48"/>
      <c r="AK205" s="84"/>
      <c r="AL205"/>
      <c r="AM205"/>
    </row>
    <row r="206" spans="1:39" s="42" customFormat="1">
      <c r="A206"/>
      <c r="B206"/>
      <c r="C206"/>
      <c r="D206" s="111"/>
      <c r="F206" s="41"/>
      <c r="H206" s="43"/>
      <c r="J206" s="50"/>
      <c r="L206" s="41"/>
      <c r="N206" s="41"/>
      <c r="P206" s="41"/>
      <c r="R206" s="41"/>
      <c r="T206" s="41"/>
      <c r="V206" s="44"/>
      <c r="X206" s="45"/>
      <c r="Z206" s="45"/>
      <c r="AB206" s="153"/>
      <c r="AD206" s="41"/>
      <c r="AF206" s="46"/>
      <c r="AH206" s="46"/>
      <c r="AJ206" s="48"/>
      <c r="AK206" s="84"/>
      <c r="AL206"/>
      <c r="AM206"/>
    </row>
    <row r="207" spans="1:39" s="42" customFormat="1">
      <c r="A207"/>
      <c r="B207"/>
      <c r="C207"/>
      <c r="D207" s="111"/>
      <c r="F207" s="41"/>
      <c r="H207" s="43"/>
      <c r="J207" s="50"/>
      <c r="L207" s="41"/>
      <c r="N207" s="41"/>
      <c r="P207" s="41"/>
      <c r="R207" s="41"/>
      <c r="T207" s="41"/>
      <c r="V207" s="44"/>
      <c r="X207" s="45"/>
      <c r="Z207" s="45"/>
      <c r="AB207" s="153"/>
      <c r="AD207" s="41"/>
      <c r="AF207" s="46"/>
      <c r="AH207" s="46"/>
      <c r="AJ207" s="48"/>
      <c r="AK207" s="84"/>
      <c r="AL207"/>
      <c r="AM207"/>
    </row>
    <row r="208" spans="1:39" s="42" customFormat="1">
      <c r="A208"/>
      <c r="B208"/>
      <c r="C208"/>
      <c r="D208" s="111"/>
      <c r="F208" s="41"/>
      <c r="H208" s="43"/>
      <c r="J208" s="50"/>
      <c r="L208" s="41"/>
      <c r="N208" s="41"/>
      <c r="P208" s="41"/>
      <c r="R208" s="41"/>
      <c r="T208" s="41"/>
      <c r="V208" s="44"/>
      <c r="X208" s="45"/>
      <c r="Z208" s="45"/>
      <c r="AB208" s="153"/>
      <c r="AD208" s="41"/>
      <c r="AF208" s="46"/>
      <c r="AH208" s="46"/>
      <c r="AJ208" s="48"/>
      <c r="AK208" s="84"/>
      <c r="AL208"/>
      <c r="AM208"/>
    </row>
    <row r="209" spans="1:39" s="42" customFormat="1">
      <c r="A209"/>
      <c r="B209"/>
      <c r="C209"/>
      <c r="D209" s="111"/>
      <c r="F209" s="41"/>
      <c r="H209" s="43"/>
      <c r="J209" s="50"/>
      <c r="L209" s="41"/>
      <c r="N209" s="41"/>
      <c r="P209" s="41"/>
      <c r="R209" s="41"/>
      <c r="T209" s="41"/>
      <c r="V209" s="44"/>
      <c r="X209" s="45"/>
      <c r="Z209" s="45"/>
      <c r="AB209" s="153"/>
      <c r="AD209" s="41"/>
      <c r="AF209" s="46"/>
      <c r="AH209" s="46"/>
      <c r="AJ209" s="48"/>
      <c r="AK209" s="84"/>
      <c r="AL209"/>
      <c r="AM209"/>
    </row>
    <row r="210" spans="1:39" s="42" customFormat="1">
      <c r="A210"/>
      <c r="B210"/>
      <c r="C210"/>
      <c r="D210" s="111"/>
      <c r="F210" s="41"/>
      <c r="H210" s="43"/>
      <c r="J210" s="50"/>
      <c r="L210" s="41"/>
      <c r="N210" s="41"/>
      <c r="P210" s="41"/>
      <c r="R210" s="41"/>
      <c r="T210" s="41"/>
      <c r="V210" s="44"/>
      <c r="X210" s="45"/>
      <c r="Z210" s="45"/>
      <c r="AB210" s="153"/>
      <c r="AD210" s="41"/>
      <c r="AF210" s="46"/>
      <c r="AH210" s="46"/>
      <c r="AJ210" s="48"/>
      <c r="AK210" s="84"/>
      <c r="AL210"/>
      <c r="AM210"/>
    </row>
    <row r="211" spans="1:39" s="42" customFormat="1">
      <c r="A211"/>
      <c r="B211"/>
      <c r="C211"/>
      <c r="D211" s="111"/>
      <c r="F211" s="41"/>
      <c r="H211" s="43"/>
      <c r="J211" s="50"/>
      <c r="L211" s="41"/>
      <c r="N211" s="41"/>
      <c r="P211" s="41"/>
      <c r="R211" s="41"/>
      <c r="T211" s="41"/>
      <c r="V211" s="44"/>
      <c r="X211" s="45"/>
      <c r="Z211" s="45"/>
      <c r="AB211" s="153"/>
      <c r="AD211" s="41"/>
      <c r="AF211" s="46"/>
      <c r="AH211" s="46"/>
      <c r="AJ211" s="48"/>
      <c r="AK211" s="84"/>
      <c r="AL211"/>
      <c r="AM211"/>
    </row>
    <row r="212" spans="1:39" s="42" customFormat="1">
      <c r="A212"/>
      <c r="B212"/>
      <c r="C212"/>
      <c r="D212" s="111"/>
      <c r="F212" s="41"/>
      <c r="H212" s="43"/>
      <c r="J212" s="50"/>
      <c r="L212" s="41"/>
      <c r="N212" s="41"/>
      <c r="P212" s="41"/>
      <c r="R212" s="41"/>
      <c r="T212" s="41"/>
      <c r="V212" s="44"/>
      <c r="X212" s="45"/>
      <c r="Z212" s="45"/>
      <c r="AB212" s="153"/>
      <c r="AD212" s="41"/>
      <c r="AF212" s="46"/>
      <c r="AH212" s="46"/>
      <c r="AJ212" s="48"/>
      <c r="AK212" s="84"/>
      <c r="AL212"/>
      <c r="AM212"/>
    </row>
    <row r="213" spans="1:39" s="42" customFormat="1">
      <c r="A213"/>
      <c r="B213"/>
      <c r="C213"/>
      <c r="D213" s="111"/>
      <c r="F213" s="41"/>
      <c r="H213" s="43"/>
      <c r="J213" s="50"/>
      <c r="L213" s="41"/>
      <c r="N213" s="41"/>
      <c r="P213" s="41"/>
      <c r="R213" s="41"/>
      <c r="T213" s="41"/>
      <c r="V213" s="44"/>
      <c r="X213" s="45"/>
      <c r="Z213" s="45"/>
      <c r="AB213" s="153"/>
      <c r="AD213" s="41"/>
      <c r="AF213" s="46"/>
      <c r="AH213" s="46"/>
      <c r="AJ213" s="48"/>
      <c r="AK213" s="84"/>
      <c r="AL213"/>
      <c r="AM213"/>
    </row>
    <row r="214" spans="1:39" s="42" customFormat="1">
      <c r="A214"/>
      <c r="B214"/>
      <c r="C214"/>
      <c r="D214" s="111"/>
      <c r="F214" s="41"/>
      <c r="H214" s="43"/>
      <c r="J214" s="50"/>
      <c r="L214" s="41"/>
      <c r="N214" s="41"/>
      <c r="P214" s="41"/>
      <c r="R214" s="41"/>
      <c r="T214" s="41"/>
      <c r="V214" s="44"/>
      <c r="X214" s="45"/>
      <c r="Z214" s="45"/>
      <c r="AB214" s="153"/>
      <c r="AD214" s="41"/>
      <c r="AF214" s="46"/>
      <c r="AH214" s="46"/>
      <c r="AJ214" s="48"/>
      <c r="AK214" s="84"/>
      <c r="AL214"/>
      <c r="AM214"/>
    </row>
    <row r="215" spans="1:39" s="42" customFormat="1">
      <c r="A215"/>
      <c r="B215"/>
      <c r="C215"/>
      <c r="D215" s="111"/>
      <c r="F215" s="41"/>
      <c r="H215" s="43"/>
      <c r="J215" s="50"/>
      <c r="L215" s="41"/>
      <c r="N215" s="41"/>
      <c r="P215" s="41"/>
      <c r="R215" s="41"/>
      <c r="T215" s="41"/>
      <c r="V215" s="44"/>
      <c r="X215" s="45"/>
      <c r="Z215" s="45"/>
      <c r="AB215" s="153"/>
      <c r="AD215" s="41"/>
      <c r="AF215" s="46"/>
      <c r="AH215" s="46"/>
      <c r="AJ215" s="48"/>
      <c r="AK215" s="84"/>
      <c r="AL215"/>
      <c r="AM215"/>
    </row>
    <row r="216" spans="1:39" s="42" customFormat="1">
      <c r="A216"/>
      <c r="B216"/>
      <c r="C216"/>
      <c r="D216" s="111"/>
      <c r="F216" s="41"/>
      <c r="H216" s="43"/>
      <c r="J216" s="50"/>
      <c r="L216" s="41"/>
      <c r="N216" s="41"/>
      <c r="P216" s="41"/>
      <c r="R216" s="41"/>
      <c r="T216" s="41"/>
      <c r="V216" s="44"/>
      <c r="X216" s="45"/>
      <c r="Z216" s="45"/>
      <c r="AB216" s="153"/>
      <c r="AD216" s="41"/>
      <c r="AF216" s="46"/>
      <c r="AH216" s="46"/>
      <c r="AJ216" s="48"/>
      <c r="AK216" s="84"/>
      <c r="AL216"/>
      <c r="AM216"/>
    </row>
    <row r="217" spans="1:39" s="42" customFormat="1">
      <c r="A217"/>
      <c r="B217"/>
      <c r="C217"/>
      <c r="D217" s="111"/>
      <c r="F217" s="41"/>
      <c r="H217" s="43"/>
      <c r="J217" s="50"/>
      <c r="L217" s="41"/>
      <c r="N217" s="41"/>
      <c r="P217" s="41"/>
      <c r="R217" s="41"/>
      <c r="T217" s="41"/>
      <c r="V217" s="44"/>
      <c r="X217" s="45"/>
      <c r="Z217" s="45"/>
      <c r="AB217" s="153"/>
      <c r="AD217" s="41"/>
      <c r="AF217" s="46"/>
      <c r="AH217" s="46"/>
      <c r="AJ217" s="48"/>
      <c r="AK217" s="84"/>
      <c r="AL217"/>
      <c r="AM217"/>
    </row>
    <row r="218" spans="1:39" s="42" customFormat="1">
      <c r="A218"/>
      <c r="B218"/>
      <c r="C218"/>
      <c r="D218" s="111"/>
      <c r="F218" s="41"/>
      <c r="H218" s="43"/>
      <c r="J218" s="50"/>
      <c r="L218" s="41"/>
      <c r="N218" s="41"/>
      <c r="P218" s="41"/>
      <c r="R218" s="41"/>
      <c r="T218" s="41"/>
      <c r="V218" s="44"/>
      <c r="X218" s="45"/>
      <c r="Z218" s="45"/>
      <c r="AB218" s="153"/>
      <c r="AD218" s="41"/>
      <c r="AF218" s="46"/>
      <c r="AH218" s="46"/>
      <c r="AJ218" s="48"/>
      <c r="AK218" s="84"/>
      <c r="AL218"/>
      <c r="AM218"/>
    </row>
    <row r="219" spans="1:39" s="42" customFormat="1">
      <c r="A219"/>
      <c r="B219"/>
      <c r="C219"/>
      <c r="D219" s="111"/>
      <c r="F219" s="41"/>
      <c r="H219" s="43"/>
      <c r="J219" s="50"/>
      <c r="L219" s="41"/>
      <c r="N219" s="41"/>
      <c r="P219" s="41"/>
      <c r="R219" s="41"/>
      <c r="T219" s="41"/>
      <c r="V219" s="44"/>
      <c r="X219" s="45"/>
      <c r="Z219" s="45"/>
      <c r="AB219" s="153"/>
      <c r="AD219" s="41"/>
      <c r="AF219" s="46"/>
      <c r="AH219" s="46"/>
      <c r="AJ219" s="48"/>
      <c r="AK219" s="84"/>
      <c r="AL219"/>
      <c r="AM219"/>
    </row>
    <row r="220" spans="1:39" s="42" customFormat="1">
      <c r="A220"/>
      <c r="B220"/>
      <c r="C220"/>
      <c r="D220" s="111"/>
      <c r="F220" s="41"/>
      <c r="H220" s="43"/>
      <c r="J220" s="50"/>
      <c r="L220" s="41"/>
      <c r="N220" s="41"/>
      <c r="P220" s="41"/>
      <c r="R220" s="41"/>
      <c r="T220" s="41"/>
      <c r="V220" s="44"/>
      <c r="X220" s="45"/>
      <c r="Z220" s="45"/>
      <c r="AB220" s="153"/>
      <c r="AD220" s="41"/>
      <c r="AF220" s="46"/>
      <c r="AH220" s="46"/>
      <c r="AJ220" s="48"/>
      <c r="AK220" s="84"/>
      <c r="AL220"/>
      <c r="AM220"/>
    </row>
    <row r="221" spans="1:39" s="42" customFormat="1">
      <c r="A221"/>
      <c r="B221"/>
      <c r="C221"/>
      <c r="D221" s="111"/>
      <c r="F221" s="41"/>
      <c r="H221" s="43"/>
      <c r="J221" s="50"/>
      <c r="L221" s="41"/>
      <c r="N221" s="41"/>
      <c r="P221" s="41"/>
      <c r="R221" s="41"/>
      <c r="T221" s="41"/>
      <c r="V221" s="44"/>
      <c r="X221" s="45"/>
      <c r="Z221" s="45"/>
      <c r="AB221" s="153"/>
      <c r="AD221" s="41"/>
      <c r="AF221" s="46"/>
      <c r="AH221" s="46"/>
      <c r="AJ221" s="48"/>
      <c r="AK221" s="84"/>
      <c r="AL221"/>
      <c r="AM221"/>
    </row>
    <row r="222" spans="1:39" s="42" customFormat="1">
      <c r="A222"/>
      <c r="B222"/>
      <c r="C222"/>
      <c r="D222" s="111"/>
      <c r="F222" s="41"/>
      <c r="H222" s="43"/>
      <c r="J222" s="50"/>
      <c r="L222" s="41"/>
      <c r="N222" s="41"/>
      <c r="P222" s="41"/>
      <c r="R222" s="41"/>
      <c r="T222" s="41"/>
      <c r="V222" s="44"/>
      <c r="X222" s="45"/>
      <c r="Z222" s="45"/>
      <c r="AB222" s="153"/>
      <c r="AD222" s="41"/>
      <c r="AF222" s="46"/>
      <c r="AH222" s="46"/>
      <c r="AJ222" s="48"/>
      <c r="AK222" s="84"/>
      <c r="AL222"/>
      <c r="AM222"/>
    </row>
    <row r="223" spans="1:39" s="42" customFormat="1">
      <c r="A223"/>
      <c r="B223"/>
      <c r="C223"/>
      <c r="D223" s="111"/>
      <c r="F223" s="41"/>
      <c r="H223" s="43"/>
      <c r="J223" s="50"/>
      <c r="L223" s="41"/>
      <c r="N223" s="41"/>
      <c r="P223" s="41"/>
      <c r="R223" s="41"/>
      <c r="T223" s="41"/>
      <c r="V223" s="44"/>
      <c r="X223" s="45"/>
      <c r="Z223" s="45"/>
      <c r="AB223" s="153"/>
      <c r="AD223" s="41"/>
      <c r="AF223" s="46"/>
      <c r="AH223" s="46"/>
      <c r="AJ223" s="48"/>
      <c r="AK223" s="84"/>
      <c r="AL223"/>
      <c r="AM223"/>
    </row>
    <row r="224" spans="1:39" s="42" customFormat="1">
      <c r="A224"/>
      <c r="B224"/>
      <c r="C224"/>
      <c r="D224" s="111"/>
      <c r="F224" s="41"/>
      <c r="H224" s="43"/>
      <c r="J224" s="50"/>
      <c r="L224" s="41"/>
      <c r="N224" s="41"/>
      <c r="P224" s="41"/>
      <c r="R224" s="41"/>
      <c r="T224" s="41"/>
      <c r="V224" s="44"/>
      <c r="X224" s="45"/>
      <c r="Z224" s="45"/>
      <c r="AB224" s="153"/>
      <c r="AD224" s="41"/>
      <c r="AF224" s="46"/>
      <c r="AH224" s="46"/>
      <c r="AJ224" s="48"/>
      <c r="AK224" s="84"/>
      <c r="AL224"/>
      <c r="AM224"/>
    </row>
    <row r="225" spans="1:39" s="42" customFormat="1">
      <c r="A225"/>
      <c r="B225"/>
      <c r="C225"/>
      <c r="D225" s="111"/>
      <c r="F225" s="41"/>
      <c r="H225" s="43"/>
      <c r="J225" s="50"/>
      <c r="L225" s="41"/>
      <c r="N225" s="41"/>
      <c r="P225" s="41"/>
      <c r="R225" s="41"/>
      <c r="T225" s="41"/>
      <c r="V225" s="44"/>
      <c r="X225" s="45"/>
      <c r="Z225" s="45"/>
      <c r="AB225" s="153"/>
      <c r="AD225" s="41"/>
      <c r="AF225" s="46"/>
      <c r="AH225" s="46"/>
      <c r="AJ225" s="48"/>
      <c r="AK225" s="84"/>
      <c r="AL225"/>
      <c r="AM225"/>
    </row>
    <row r="226" spans="1:39" s="42" customFormat="1">
      <c r="A226"/>
      <c r="B226"/>
      <c r="C226"/>
      <c r="D226" s="111"/>
      <c r="F226" s="41"/>
      <c r="H226" s="43"/>
      <c r="J226" s="50"/>
      <c r="L226" s="41"/>
      <c r="N226" s="41"/>
      <c r="P226" s="41"/>
      <c r="R226" s="41"/>
      <c r="T226" s="41"/>
      <c r="V226" s="44"/>
      <c r="X226" s="45"/>
      <c r="Z226" s="45"/>
      <c r="AB226" s="153"/>
      <c r="AD226" s="41"/>
      <c r="AF226" s="46"/>
      <c r="AH226" s="46"/>
      <c r="AJ226" s="48"/>
      <c r="AK226" s="84"/>
      <c r="AL226"/>
      <c r="AM226"/>
    </row>
    <row r="227" spans="1:39" s="42" customFormat="1">
      <c r="A227"/>
      <c r="B227"/>
      <c r="C227"/>
      <c r="D227" s="111"/>
      <c r="F227" s="41"/>
      <c r="H227" s="43"/>
      <c r="J227" s="50"/>
      <c r="L227" s="41"/>
      <c r="N227" s="41"/>
      <c r="P227" s="41"/>
      <c r="R227" s="41"/>
      <c r="T227" s="41"/>
      <c r="V227" s="44"/>
      <c r="X227" s="45"/>
      <c r="Z227" s="45"/>
      <c r="AB227" s="153"/>
      <c r="AD227" s="41"/>
      <c r="AF227" s="46"/>
      <c r="AH227" s="46"/>
      <c r="AJ227" s="48"/>
      <c r="AK227" s="84"/>
      <c r="AL227"/>
      <c r="AM227"/>
    </row>
    <row r="228" spans="1:39" s="42" customFormat="1">
      <c r="A228"/>
      <c r="B228"/>
      <c r="C228"/>
      <c r="D228" s="111"/>
      <c r="F228" s="41"/>
      <c r="H228" s="43"/>
      <c r="J228" s="50"/>
      <c r="L228" s="41"/>
      <c r="N228" s="41"/>
      <c r="P228" s="41"/>
      <c r="R228" s="41"/>
      <c r="T228" s="41"/>
      <c r="V228" s="44"/>
      <c r="X228" s="45"/>
      <c r="Z228" s="45"/>
      <c r="AB228" s="153"/>
      <c r="AD228" s="41"/>
      <c r="AF228" s="46"/>
      <c r="AH228" s="46"/>
      <c r="AJ228" s="48"/>
      <c r="AK228" s="84"/>
      <c r="AL228"/>
      <c r="AM228"/>
    </row>
    <row r="229" spans="1:39" s="42" customFormat="1">
      <c r="A229"/>
      <c r="B229"/>
      <c r="C229"/>
      <c r="D229" s="111"/>
      <c r="F229" s="41"/>
      <c r="H229" s="43"/>
      <c r="J229" s="50"/>
      <c r="L229" s="41"/>
      <c r="N229" s="41"/>
      <c r="P229" s="41"/>
      <c r="R229" s="41"/>
      <c r="T229" s="41"/>
      <c r="V229" s="44"/>
      <c r="X229" s="45"/>
      <c r="Z229" s="45"/>
      <c r="AB229" s="153"/>
      <c r="AD229" s="41"/>
      <c r="AF229" s="46"/>
      <c r="AH229" s="46"/>
      <c r="AJ229" s="48"/>
      <c r="AK229" s="84"/>
      <c r="AL229"/>
      <c r="AM229"/>
    </row>
    <row r="230" spans="1:39" s="42" customFormat="1">
      <c r="A230"/>
      <c r="B230"/>
      <c r="C230"/>
      <c r="D230" s="111"/>
      <c r="F230" s="41"/>
      <c r="H230" s="43"/>
      <c r="J230" s="50"/>
      <c r="L230" s="41"/>
      <c r="N230" s="41"/>
      <c r="P230" s="41"/>
      <c r="R230" s="41"/>
      <c r="T230" s="41"/>
      <c r="V230" s="44"/>
      <c r="X230" s="45"/>
      <c r="Z230" s="45"/>
      <c r="AB230" s="153"/>
      <c r="AD230" s="41"/>
      <c r="AF230" s="46"/>
      <c r="AH230" s="46"/>
      <c r="AJ230" s="48"/>
      <c r="AK230" s="84"/>
      <c r="AL230"/>
      <c r="AM230"/>
    </row>
    <row r="231" spans="1:39" s="42" customFormat="1">
      <c r="A231"/>
      <c r="B231"/>
      <c r="C231"/>
      <c r="D231" s="111"/>
      <c r="F231" s="41"/>
      <c r="H231" s="43"/>
      <c r="J231" s="50"/>
      <c r="L231" s="41"/>
      <c r="N231" s="41"/>
      <c r="P231" s="41"/>
      <c r="R231" s="41"/>
      <c r="T231" s="41"/>
      <c r="V231" s="44"/>
      <c r="X231" s="45"/>
      <c r="Z231" s="45"/>
      <c r="AB231" s="153"/>
      <c r="AD231" s="41"/>
      <c r="AF231" s="46"/>
      <c r="AH231" s="46"/>
      <c r="AJ231" s="48"/>
      <c r="AK231" s="84"/>
      <c r="AL231"/>
      <c r="AM231"/>
    </row>
    <row r="232" spans="1:39" s="42" customFormat="1">
      <c r="A232"/>
      <c r="B232"/>
      <c r="C232"/>
      <c r="D232" s="111"/>
      <c r="F232" s="41"/>
      <c r="H232" s="43"/>
      <c r="J232" s="50"/>
      <c r="L232" s="41"/>
      <c r="N232" s="41"/>
      <c r="P232" s="41"/>
      <c r="R232" s="41"/>
      <c r="T232" s="41"/>
      <c r="V232" s="44"/>
      <c r="X232" s="45"/>
      <c r="Z232" s="45"/>
      <c r="AB232" s="153"/>
      <c r="AD232" s="41"/>
      <c r="AF232" s="46"/>
      <c r="AH232" s="46"/>
      <c r="AJ232" s="48"/>
      <c r="AK232" s="84"/>
      <c r="AL232"/>
      <c r="AM232"/>
    </row>
    <row r="233" spans="1:39" s="42" customFormat="1">
      <c r="A233"/>
      <c r="B233"/>
      <c r="C233"/>
      <c r="D233" s="111"/>
      <c r="F233" s="41"/>
      <c r="H233" s="43"/>
      <c r="J233" s="50"/>
      <c r="L233" s="41"/>
      <c r="N233" s="41"/>
      <c r="P233" s="41"/>
      <c r="R233" s="41"/>
      <c r="T233" s="41"/>
      <c r="V233" s="44"/>
      <c r="X233" s="45"/>
      <c r="Z233" s="45"/>
      <c r="AB233" s="153"/>
      <c r="AD233" s="41"/>
      <c r="AF233" s="46"/>
      <c r="AH233" s="46"/>
      <c r="AJ233" s="48"/>
      <c r="AK233" s="84"/>
      <c r="AL233"/>
      <c r="AM233"/>
    </row>
    <row r="234" spans="1:39" s="42" customFormat="1">
      <c r="A234"/>
      <c r="B234"/>
      <c r="C234"/>
      <c r="D234" s="111"/>
      <c r="F234" s="41"/>
      <c r="H234" s="43"/>
      <c r="J234" s="50"/>
      <c r="L234" s="41"/>
      <c r="N234" s="41"/>
      <c r="P234" s="41"/>
      <c r="R234" s="41"/>
      <c r="T234" s="41"/>
      <c r="V234" s="44"/>
      <c r="X234" s="45"/>
      <c r="Z234" s="45"/>
      <c r="AB234" s="153"/>
      <c r="AD234" s="41"/>
      <c r="AF234" s="46"/>
      <c r="AH234" s="46"/>
      <c r="AJ234" s="48"/>
      <c r="AK234" s="84"/>
      <c r="AL234"/>
      <c r="AM234"/>
    </row>
    <row r="235" spans="1:39" s="42" customFormat="1">
      <c r="A235"/>
      <c r="B235"/>
      <c r="C235"/>
      <c r="D235" s="111"/>
      <c r="F235" s="41"/>
      <c r="H235" s="43"/>
      <c r="J235" s="50"/>
      <c r="L235" s="41"/>
      <c r="N235" s="41"/>
      <c r="P235" s="41"/>
      <c r="R235" s="41"/>
      <c r="T235" s="41"/>
      <c r="V235" s="44"/>
      <c r="X235" s="45"/>
      <c r="Z235" s="45"/>
      <c r="AB235" s="153"/>
      <c r="AD235" s="41"/>
      <c r="AF235" s="46"/>
      <c r="AH235" s="46"/>
      <c r="AJ235" s="48"/>
      <c r="AK235" s="84"/>
      <c r="AL235"/>
      <c r="AM235"/>
    </row>
    <row r="236" spans="1:39" s="42" customFormat="1">
      <c r="A236"/>
      <c r="B236"/>
      <c r="C236"/>
      <c r="D236" s="111"/>
      <c r="F236" s="41"/>
      <c r="H236" s="43"/>
      <c r="J236" s="50"/>
      <c r="L236" s="41"/>
      <c r="N236" s="41"/>
      <c r="P236" s="41"/>
      <c r="R236" s="41"/>
      <c r="T236" s="41"/>
      <c r="V236" s="44"/>
      <c r="X236" s="45"/>
      <c r="Z236" s="45"/>
      <c r="AB236" s="153"/>
      <c r="AD236" s="41"/>
      <c r="AF236" s="46"/>
      <c r="AH236" s="46"/>
      <c r="AJ236" s="48"/>
      <c r="AK236" s="84"/>
      <c r="AL236"/>
      <c r="AM236"/>
    </row>
    <row r="237" spans="1:39" s="42" customFormat="1">
      <c r="A237"/>
      <c r="B237"/>
      <c r="C237"/>
      <c r="D237" s="111"/>
      <c r="F237" s="41"/>
      <c r="H237" s="43"/>
      <c r="J237" s="50"/>
      <c r="L237" s="41"/>
      <c r="N237" s="41"/>
      <c r="P237" s="41"/>
      <c r="R237" s="41"/>
      <c r="T237" s="41"/>
      <c r="V237" s="44"/>
      <c r="X237" s="45"/>
      <c r="Z237" s="45"/>
      <c r="AB237" s="153"/>
      <c r="AD237" s="41"/>
      <c r="AF237" s="46"/>
      <c r="AH237" s="46"/>
      <c r="AJ237" s="48"/>
      <c r="AK237" s="84"/>
      <c r="AL237"/>
      <c r="AM237"/>
    </row>
    <row r="238" spans="1:39" s="42" customFormat="1">
      <c r="A238"/>
      <c r="B238"/>
      <c r="C238"/>
      <c r="D238" s="111"/>
      <c r="F238" s="41"/>
      <c r="H238" s="43"/>
      <c r="J238" s="50"/>
      <c r="L238" s="41"/>
      <c r="N238" s="41"/>
      <c r="P238" s="41"/>
      <c r="R238" s="41"/>
      <c r="T238" s="41"/>
      <c r="V238" s="51"/>
      <c r="X238" s="45"/>
      <c r="Z238" s="45"/>
      <c r="AB238" s="153"/>
      <c r="AD238" s="41"/>
      <c r="AF238" s="46"/>
      <c r="AH238" s="46"/>
      <c r="AJ238" s="48"/>
      <c r="AK238" s="84"/>
      <c r="AL238"/>
      <c r="AM238"/>
    </row>
    <row r="239" spans="1:39" s="42" customFormat="1">
      <c r="A239"/>
      <c r="B239"/>
      <c r="C239"/>
      <c r="D239" s="111"/>
      <c r="F239" s="41"/>
      <c r="H239" s="43"/>
      <c r="J239" s="50"/>
      <c r="L239" s="41"/>
      <c r="N239" s="41"/>
      <c r="P239" s="41"/>
      <c r="R239" s="41"/>
      <c r="T239" s="41"/>
      <c r="V239" s="51"/>
      <c r="X239" s="45"/>
      <c r="Z239" s="45"/>
      <c r="AB239" s="153"/>
      <c r="AD239" s="41"/>
      <c r="AF239" s="46"/>
      <c r="AH239" s="46"/>
      <c r="AJ239" s="48"/>
      <c r="AK239" s="84"/>
      <c r="AL239"/>
      <c r="AM239"/>
    </row>
    <row r="240" spans="1:39" s="42" customFormat="1">
      <c r="A240"/>
      <c r="B240"/>
      <c r="C240"/>
      <c r="D240" s="111"/>
      <c r="F240" s="41"/>
      <c r="H240" s="43"/>
      <c r="J240" s="50"/>
      <c r="L240" s="41"/>
      <c r="N240" s="41"/>
      <c r="P240" s="41"/>
      <c r="R240" s="41"/>
      <c r="T240" s="41"/>
      <c r="V240" s="51"/>
      <c r="X240" s="45"/>
      <c r="Z240" s="45"/>
      <c r="AB240" s="153"/>
      <c r="AD240" s="41"/>
      <c r="AF240" s="46"/>
      <c r="AH240" s="46"/>
      <c r="AJ240" s="48"/>
      <c r="AK240" s="84"/>
      <c r="AL240"/>
      <c r="AM240"/>
    </row>
    <row r="241" spans="1:39" s="42" customFormat="1">
      <c r="A241"/>
      <c r="B241"/>
      <c r="C241"/>
      <c r="D241" s="111"/>
      <c r="F241" s="41"/>
      <c r="H241" s="43"/>
      <c r="J241" s="50"/>
      <c r="L241" s="41"/>
      <c r="N241" s="41"/>
      <c r="P241" s="41"/>
      <c r="R241" s="41"/>
      <c r="T241" s="41"/>
      <c r="V241" s="51"/>
      <c r="X241" s="45"/>
      <c r="Z241" s="45"/>
      <c r="AB241" s="153"/>
      <c r="AD241" s="41"/>
      <c r="AF241" s="46"/>
      <c r="AH241" s="46"/>
      <c r="AJ241" s="48"/>
      <c r="AK241" s="84"/>
      <c r="AL241"/>
      <c r="AM241"/>
    </row>
    <row r="242" spans="1:39" s="42" customFormat="1">
      <c r="A242"/>
      <c r="B242"/>
      <c r="C242"/>
      <c r="D242" s="111"/>
      <c r="F242" s="41"/>
      <c r="H242" s="43"/>
      <c r="J242" s="50"/>
      <c r="L242" s="41"/>
      <c r="N242" s="41"/>
      <c r="P242" s="41"/>
      <c r="R242" s="41"/>
      <c r="T242" s="41"/>
      <c r="V242" s="51"/>
      <c r="X242" s="45"/>
      <c r="Z242" s="45"/>
      <c r="AB242" s="153"/>
      <c r="AD242" s="41"/>
      <c r="AF242" s="46"/>
      <c r="AH242" s="46"/>
      <c r="AJ242" s="48"/>
      <c r="AK242" s="84"/>
      <c r="AL242"/>
      <c r="AM242"/>
    </row>
    <row r="243" spans="1:39" s="42" customFormat="1">
      <c r="A243"/>
      <c r="B243"/>
      <c r="C243"/>
      <c r="D243" s="111"/>
      <c r="F243" s="41"/>
      <c r="H243" s="43"/>
      <c r="J243" s="50"/>
      <c r="L243" s="41"/>
      <c r="N243" s="41"/>
      <c r="P243" s="41"/>
      <c r="R243" s="41"/>
      <c r="T243" s="41"/>
      <c r="V243" s="51"/>
      <c r="X243" s="45"/>
      <c r="Z243" s="45"/>
      <c r="AB243" s="153"/>
      <c r="AD243" s="41"/>
      <c r="AF243" s="46"/>
      <c r="AH243" s="46"/>
      <c r="AJ243" s="48"/>
      <c r="AK243" s="84"/>
      <c r="AL243"/>
      <c r="AM243"/>
    </row>
    <row r="244" spans="1:39" s="42" customFormat="1">
      <c r="A244"/>
      <c r="B244"/>
      <c r="C244"/>
      <c r="D244" s="111"/>
      <c r="F244" s="41"/>
      <c r="H244" s="43"/>
      <c r="J244" s="50"/>
      <c r="L244" s="41"/>
      <c r="N244" s="41"/>
      <c r="P244" s="41"/>
      <c r="R244" s="41"/>
      <c r="T244" s="41"/>
      <c r="V244" s="51"/>
      <c r="X244" s="45"/>
      <c r="Z244" s="45"/>
      <c r="AB244" s="153"/>
      <c r="AD244" s="41"/>
      <c r="AF244" s="46"/>
      <c r="AH244" s="46"/>
      <c r="AJ244" s="48"/>
      <c r="AK244" s="84"/>
      <c r="AL244"/>
      <c r="AM244"/>
    </row>
    <row r="245" spans="1:39" s="42" customFormat="1">
      <c r="A245"/>
      <c r="B245"/>
      <c r="C245"/>
      <c r="D245" s="111"/>
      <c r="F245" s="41"/>
      <c r="H245" s="43"/>
      <c r="J245" s="50"/>
      <c r="L245" s="41"/>
      <c r="N245" s="41"/>
      <c r="P245" s="41"/>
      <c r="R245" s="41"/>
      <c r="T245" s="41"/>
      <c r="V245" s="51"/>
      <c r="X245" s="45"/>
      <c r="Z245" s="45"/>
      <c r="AB245" s="153"/>
      <c r="AD245" s="41"/>
      <c r="AF245" s="46"/>
      <c r="AH245" s="46"/>
      <c r="AJ245" s="48"/>
      <c r="AK245" s="84"/>
      <c r="AL245"/>
      <c r="AM245"/>
    </row>
    <row r="246" spans="1:39" s="42" customFormat="1">
      <c r="A246"/>
      <c r="B246"/>
      <c r="C246"/>
      <c r="D246" s="111"/>
      <c r="F246" s="41"/>
      <c r="H246" s="43"/>
      <c r="J246" s="50"/>
      <c r="L246" s="41"/>
      <c r="N246" s="41"/>
      <c r="P246" s="41"/>
      <c r="R246" s="41"/>
      <c r="T246" s="41"/>
      <c r="V246" s="51"/>
      <c r="X246" s="45"/>
      <c r="Z246" s="45"/>
      <c r="AB246" s="153"/>
      <c r="AD246" s="41"/>
      <c r="AF246" s="46"/>
      <c r="AH246" s="46"/>
      <c r="AJ246" s="48"/>
      <c r="AK246" s="84"/>
      <c r="AL246"/>
      <c r="AM246"/>
    </row>
    <row r="247" spans="1:39" s="42" customFormat="1">
      <c r="A247"/>
      <c r="B247"/>
      <c r="C247"/>
      <c r="D247" s="111"/>
      <c r="F247" s="41"/>
      <c r="H247" s="43"/>
      <c r="J247" s="50"/>
      <c r="L247" s="41"/>
      <c r="N247" s="41"/>
      <c r="P247" s="41"/>
      <c r="R247" s="41"/>
      <c r="T247" s="41"/>
      <c r="V247" s="51"/>
      <c r="X247" s="45"/>
      <c r="Z247" s="45"/>
      <c r="AB247" s="153"/>
      <c r="AD247" s="41"/>
      <c r="AF247" s="46"/>
      <c r="AH247" s="46"/>
      <c r="AJ247" s="48"/>
      <c r="AK247" s="84"/>
      <c r="AL247"/>
      <c r="AM247"/>
    </row>
    <row r="248" spans="1:39" s="42" customFormat="1">
      <c r="A248"/>
      <c r="B248"/>
      <c r="C248"/>
      <c r="D248" s="111"/>
      <c r="F248" s="41"/>
      <c r="H248" s="43"/>
      <c r="J248" s="50"/>
      <c r="L248" s="41"/>
      <c r="N248" s="41"/>
      <c r="P248" s="41"/>
      <c r="R248" s="41"/>
      <c r="T248" s="41"/>
      <c r="V248" s="51"/>
      <c r="X248" s="45"/>
      <c r="Z248" s="45"/>
      <c r="AB248" s="153"/>
      <c r="AD248" s="41"/>
      <c r="AF248" s="46"/>
      <c r="AH248" s="46"/>
      <c r="AJ248" s="48"/>
      <c r="AK248" s="84"/>
      <c r="AL248"/>
      <c r="AM248"/>
    </row>
    <row r="249" spans="1:39" s="42" customFormat="1">
      <c r="A249"/>
      <c r="B249"/>
      <c r="C249"/>
      <c r="D249" s="111"/>
      <c r="F249" s="41"/>
      <c r="H249" s="43"/>
      <c r="J249" s="50"/>
      <c r="L249" s="41"/>
      <c r="N249" s="41"/>
      <c r="P249" s="41"/>
      <c r="R249" s="41"/>
      <c r="T249" s="41"/>
      <c r="V249" s="51"/>
      <c r="X249" s="45"/>
      <c r="Z249" s="45"/>
      <c r="AB249" s="153"/>
      <c r="AD249" s="41"/>
      <c r="AF249" s="46"/>
      <c r="AH249" s="46"/>
      <c r="AJ249" s="48"/>
      <c r="AK249" s="84"/>
      <c r="AL249"/>
      <c r="AM249"/>
    </row>
    <row r="250" spans="1:39" s="42" customFormat="1">
      <c r="A250"/>
      <c r="B250"/>
      <c r="C250"/>
      <c r="D250" s="111"/>
      <c r="F250" s="41"/>
      <c r="H250" s="43"/>
      <c r="J250" s="50"/>
      <c r="L250" s="41"/>
      <c r="N250" s="41"/>
      <c r="P250" s="41"/>
      <c r="R250" s="41"/>
      <c r="T250" s="41"/>
      <c r="V250" s="51"/>
      <c r="X250" s="45"/>
      <c r="Z250" s="45"/>
      <c r="AB250" s="153"/>
      <c r="AD250" s="41"/>
      <c r="AF250" s="46"/>
      <c r="AH250" s="46"/>
      <c r="AJ250" s="48"/>
      <c r="AK250" s="84"/>
      <c r="AL250"/>
      <c r="AM250"/>
    </row>
    <row r="251" spans="1:39" s="42" customFormat="1">
      <c r="A251"/>
      <c r="B251"/>
      <c r="C251"/>
      <c r="D251" s="111"/>
      <c r="F251" s="41"/>
      <c r="H251" s="43"/>
      <c r="J251" s="50"/>
      <c r="L251" s="41"/>
      <c r="N251" s="41"/>
      <c r="P251" s="41"/>
      <c r="R251" s="41"/>
      <c r="T251" s="41"/>
      <c r="V251" s="51"/>
      <c r="X251" s="45"/>
      <c r="Z251" s="45"/>
      <c r="AB251" s="153"/>
      <c r="AD251" s="41"/>
      <c r="AF251" s="46"/>
      <c r="AH251" s="46"/>
      <c r="AJ251" s="48"/>
      <c r="AK251" s="84"/>
      <c r="AL251"/>
      <c r="AM251"/>
    </row>
    <row r="252" spans="1:39" s="42" customFormat="1">
      <c r="A252"/>
      <c r="B252"/>
      <c r="C252"/>
      <c r="D252" s="111"/>
      <c r="F252" s="41"/>
      <c r="H252" s="43"/>
      <c r="J252" s="50"/>
      <c r="L252" s="41"/>
      <c r="N252" s="41"/>
      <c r="P252" s="41"/>
      <c r="R252" s="41"/>
      <c r="T252" s="41"/>
      <c r="V252" s="51"/>
      <c r="X252" s="45"/>
      <c r="Z252" s="45"/>
      <c r="AB252" s="153"/>
      <c r="AD252" s="41"/>
      <c r="AF252" s="46"/>
      <c r="AH252" s="46"/>
      <c r="AJ252" s="48"/>
      <c r="AK252" s="84"/>
      <c r="AL252"/>
      <c r="AM252"/>
    </row>
    <row r="253" spans="1:39" s="42" customFormat="1">
      <c r="A253"/>
      <c r="B253"/>
      <c r="C253"/>
      <c r="D253" s="111"/>
      <c r="F253" s="41"/>
      <c r="H253" s="43"/>
      <c r="J253" s="50"/>
      <c r="L253" s="41"/>
      <c r="N253" s="41"/>
      <c r="P253" s="41"/>
      <c r="R253" s="41"/>
      <c r="T253" s="41"/>
      <c r="V253" s="51"/>
      <c r="X253" s="45"/>
      <c r="Z253" s="45"/>
      <c r="AB253" s="153"/>
      <c r="AD253" s="41"/>
      <c r="AF253" s="46"/>
      <c r="AH253" s="46"/>
      <c r="AJ253" s="48"/>
      <c r="AK253" s="84"/>
      <c r="AL253"/>
      <c r="AM253"/>
    </row>
    <row r="254" spans="1:39" s="42" customFormat="1">
      <c r="A254"/>
      <c r="B254"/>
      <c r="C254"/>
      <c r="D254" s="111"/>
      <c r="F254" s="41"/>
      <c r="H254" s="43"/>
      <c r="J254" s="50"/>
      <c r="L254" s="41"/>
      <c r="N254" s="41"/>
      <c r="P254" s="41"/>
      <c r="R254" s="41"/>
      <c r="T254" s="41"/>
      <c r="V254" s="51"/>
      <c r="X254" s="45"/>
      <c r="Z254" s="45"/>
      <c r="AB254" s="153"/>
      <c r="AD254" s="41"/>
      <c r="AF254" s="46"/>
      <c r="AH254" s="46"/>
      <c r="AJ254" s="48"/>
      <c r="AK254" s="84"/>
      <c r="AL254"/>
      <c r="AM254"/>
    </row>
    <row r="255" spans="1:39" s="42" customFormat="1">
      <c r="A255"/>
      <c r="B255"/>
      <c r="C255"/>
      <c r="D255" s="111"/>
      <c r="F255" s="41"/>
      <c r="H255" s="43"/>
      <c r="J255" s="50"/>
      <c r="L255" s="41"/>
      <c r="N255" s="41"/>
      <c r="P255" s="41"/>
      <c r="R255" s="41"/>
      <c r="T255" s="41"/>
      <c r="V255" s="51"/>
      <c r="X255" s="45"/>
      <c r="Z255" s="45"/>
      <c r="AB255" s="153"/>
      <c r="AD255" s="41"/>
      <c r="AF255" s="46"/>
      <c r="AH255" s="46"/>
      <c r="AJ255" s="48"/>
      <c r="AK255" s="84"/>
      <c r="AL255"/>
      <c r="AM255"/>
    </row>
    <row r="256" spans="1:39" s="42" customFormat="1">
      <c r="A256"/>
      <c r="B256"/>
      <c r="C256"/>
      <c r="D256" s="111"/>
      <c r="F256" s="41"/>
      <c r="H256" s="43"/>
      <c r="J256" s="50"/>
      <c r="L256" s="41"/>
      <c r="N256" s="41"/>
      <c r="P256" s="41"/>
      <c r="R256" s="41"/>
      <c r="T256" s="41"/>
      <c r="V256" s="51"/>
      <c r="X256" s="45"/>
      <c r="Z256" s="45"/>
      <c r="AB256" s="153"/>
      <c r="AD256" s="41"/>
      <c r="AF256" s="46"/>
      <c r="AH256" s="46"/>
      <c r="AJ256" s="48"/>
      <c r="AK256" s="84"/>
      <c r="AL256"/>
      <c r="AM256"/>
    </row>
    <row r="257" spans="1:39" s="42" customFormat="1">
      <c r="A257"/>
      <c r="B257"/>
      <c r="C257"/>
      <c r="D257" s="111"/>
      <c r="F257" s="41"/>
      <c r="H257" s="43"/>
      <c r="J257" s="50"/>
      <c r="L257" s="41"/>
      <c r="N257" s="41"/>
      <c r="P257" s="41"/>
      <c r="R257" s="41"/>
      <c r="T257" s="41"/>
      <c r="V257" s="51"/>
      <c r="X257" s="45"/>
      <c r="Z257" s="45"/>
      <c r="AB257" s="153"/>
      <c r="AD257" s="41"/>
      <c r="AF257" s="46"/>
      <c r="AH257" s="46"/>
      <c r="AJ257" s="48"/>
      <c r="AK257" s="84"/>
      <c r="AL257"/>
      <c r="AM257"/>
    </row>
    <row r="258" spans="1:39" s="42" customFormat="1">
      <c r="A258"/>
      <c r="B258"/>
      <c r="C258"/>
      <c r="D258" s="111"/>
      <c r="F258" s="41"/>
      <c r="H258" s="43"/>
      <c r="J258" s="50"/>
      <c r="L258" s="41"/>
      <c r="N258" s="41"/>
      <c r="P258" s="41"/>
      <c r="R258" s="41"/>
      <c r="T258" s="41"/>
      <c r="V258" s="51"/>
      <c r="X258" s="45"/>
      <c r="Z258" s="45"/>
      <c r="AB258" s="153"/>
      <c r="AD258" s="41"/>
      <c r="AF258" s="46"/>
      <c r="AH258" s="46"/>
      <c r="AJ258" s="48"/>
      <c r="AK258" s="84"/>
      <c r="AL258"/>
      <c r="AM258"/>
    </row>
    <row r="259" spans="1:39" s="42" customFormat="1">
      <c r="A259"/>
      <c r="B259"/>
      <c r="C259"/>
      <c r="D259" s="111"/>
      <c r="F259" s="41"/>
      <c r="H259" s="43"/>
      <c r="J259" s="50"/>
      <c r="L259" s="41"/>
      <c r="N259" s="41"/>
      <c r="P259" s="41"/>
      <c r="R259" s="41"/>
      <c r="T259" s="41"/>
      <c r="V259" s="51"/>
      <c r="X259" s="45"/>
      <c r="Z259" s="45"/>
      <c r="AB259" s="153"/>
      <c r="AD259" s="41"/>
      <c r="AF259" s="46"/>
      <c r="AH259" s="46"/>
      <c r="AJ259" s="48"/>
      <c r="AK259" s="84"/>
      <c r="AL259"/>
      <c r="AM259"/>
    </row>
    <row r="260" spans="1:39" s="42" customFormat="1">
      <c r="A260"/>
      <c r="B260"/>
      <c r="C260"/>
      <c r="D260" s="111"/>
      <c r="F260" s="41"/>
      <c r="H260" s="43"/>
      <c r="J260" s="50"/>
      <c r="L260" s="41"/>
      <c r="N260" s="41"/>
      <c r="P260" s="41"/>
      <c r="R260" s="41"/>
      <c r="T260" s="41"/>
      <c r="V260" s="51"/>
      <c r="X260" s="45"/>
      <c r="Z260" s="45"/>
      <c r="AB260" s="153"/>
      <c r="AD260" s="41"/>
      <c r="AF260" s="46"/>
      <c r="AH260" s="46"/>
      <c r="AJ260" s="48"/>
      <c r="AK260" s="84"/>
      <c r="AL260"/>
      <c r="AM260"/>
    </row>
    <row r="261" spans="1:39" s="42" customFormat="1">
      <c r="A261"/>
      <c r="B261"/>
      <c r="C261"/>
      <c r="D261" s="111"/>
      <c r="F261" s="41"/>
      <c r="H261" s="43"/>
      <c r="J261" s="50"/>
      <c r="L261" s="41"/>
      <c r="N261" s="41"/>
      <c r="P261" s="41"/>
      <c r="R261" s="41"/>
      <c r="T261" s="41"/>
      <c r="V261" s="51"/>
      <c r="X261" s="45"/>
      <c r="Z261" s="45"/>
      <c r="AB261" s="153"/>
      <c r="AD261" s="41"/>
      <c r="AF261" s="46"/>
      <c r="AH261" s="46"/>
      <c r="AJ261" s="48"/>
      <c r="AK261" s="84"/>
      <c r="AL261"/>
      <c r="AM261"/>
    </row>
    <row r="262" spans="1:39" s="42" customFormat="1">
      <c r="A262"/>
      <c r="B262"/>
      <c r="C262"/>
      <c r="D262" s="111"/>
      <c r="F262" s="41"/>
      <c r="H262" s="43"/>
      <c r="J262" s="50"/>
      <c r="L262" s="41"/>
      <c r="N262" s="41"/>
      <c r="P262" s="41"/>
      <c r="R262" s="41"/>
      <c r="T262" s="41"/>
      <c r="V262" s="51"/>
      <c r="X262" s="45"/>
      <c r="Z262" s="45"/>
      <c r="AB262" s="153"/>
      <c r="AD262" s="41"/>
      <c r="AF262" s="46"/>
      <c r="AH262" s="46"/>
      <c r="AJ262" s="48"/>
      <c r="AK262" s="84"/>
      <c r="AL262"/>
      <c r="AM262"/>
    </row>
    <row r="263" spans="1:39" s="42" customFormat="1">
      <c r="A263"/>
      <c r="B263"/>
      <c r="C263"/>
      <c r="D263" s="111"/>
      <c r="F263" s="41"/>
      <c r="H263" s="43"/>
      <c r="J263" s="50"/>
      <c r="L263" s="41"/>
      <c r="N263" s="41"/>
      <c r="P263" s="41"/>
      <c r="R263" s="41"/>
      <c r="T263" s="41"/>
      <c r="V263" s="51"/>
      <c r="X263" s="45"/>
      <c r="Z263" s="45"/>
      <c r="AB263" s="153"/>
      <c r="AD263" s="41"/>
      <c r="AF263" s="46"/>
      <c r="AH263" s="46"/>
      <c r="AJ263" s="48"/>
      <c r="AK263" s="84"/>
      <c r="AL263"/>
      <c r="AM263"/>
    </row>
    <row r="264" spans="1:39" s="42" customFormat="1">
      <c r="A264"/>
      <c r="B264"/>
      <c r="C264"/>
      <c r="D264" s="111"/>
      <c r="F264" s="41"/>
      <c r="H264" s="43"/>
      <c r="J264" s="50"/>
      <c r="L264" s="41"/>
      <c r="N264" s="41"/>
      <c r="P264" s="41"/>
      <c r="R264" s="41"/>
      <c r="T264" s="41"/>
      <c r="V264" s="51"/>
      <c r="X264" s="45"/>
      <c r="Z264" s="45"/>
      <c r="AB264" s="153"/>
      <c r="AD264" s="41"/>
      <c r="AF264" s="46"/>
      <c r="AH264" s="46"/>
      <c r="AJ264" s="48"/>
      <c r="AK264" s="84"/>
      <c r="AL264"/>
      <c r="AM264"/>
    </row>
    <row r="265" spans="1:39" s="42" customFormat="1">
      <c r="A265"/>
      <c r="B265"/>
      <c r="C265"/>
      <c r="D265" s="111"/>
      <c r="F265" s="41"/>
      <c r="H265" s="43"/>
      <c r="J265" s="50"/>
      <c r="L265" s="41"/>
      <c r="N265" s="41"/>
      <c r="P265" s="41"/>
      <c r="R265" s="41"/>
      <c r="T265" s="41"/>
      <c r="V265" s="51"/>
      <c r="X265" s="45"/>
      <c r="Z265" s="45"/>
      <c r="AB265" s="153"/>
      <c r="AD265" s="41"/>
      <c r="AF265" s="46"/>
      <c r="AH265" s="46"/>
      <c r="AJ265" s="48"/>
      <c r="AK265" s="84"/>
      <c r="AL265"/>
      <c r="AM265"/>
    </row>
    <row r="266" spans="1:39" s="42" customFormat="1">
      <c r="A266"/>
      <c r="B266"/>
      <c r="C266"/>
      <c r="D266" s="111"/>
      <c r="F266" s="41"/>
      <c r="H266" s="43"/>
      <c r="J266" s="50"/>
      <c r="L266" s="41"/>
      <c r="N266" s="41"/>
      <c r="P266" s="41"/>
      <c r="R266" s="41"/>
      <c r="T266" s="41"/>
      <c r="V266" s="51"/>
      <c r="X266" s="45"/>
      <c r="Z266" s="45"/>
      <c r="AB266" s="153"/>
      <c r="AD266" s="41"/>
      <c r="AF266" s="46"/>
      <c r="AH266" s="46"/>
      <c r="AJ266" s="48"/>
      <c r="AK266" s="84"/>
      <c r="AL266"/>
      <c r="AM266"/>
    </row>
    <row r="267" spans="1:39" s="42" customFormat="1">
      <c r="A267"/>
      <c r="B267"/>
      <c r="C267"/>
      <c r="D267" s="111"/>
      <c r="F267" s="41"/>
      <c r="H267" s="43"/>
      <c r="J267" s="50"/>
      <c r="L267" s="41"/>
      <c r="N267" s="41"/>
      <c r="P267" s="41"/>
      <c r="R267" s="41"/>
      <c r="T267" s="41"/>
      <c r="V267" s="51"/>
      <c r="X267" s="45"/>
      <c r="Z267" s="45"/>
      <c r="AB267" s="153"/>
      <c r="AD267" s="41"/>
      <c r="AF267" s="46"/>
      <c r="AH267" s="46"/>
      <c r="AJ267" s="48"/>
      <c r="AK267" s="84"/>
      <c r="AL267"/>
      <c r="AM267"/>
    </row>
    <row r="268" spans="1:39" s="42" customFormat="1">
      <c r="A268"/>
      <c r="B268"/>
      <c r="C268"/>
      <c r="D268" s="111"/>
      <c r="F268" s="41"/>
      <c r="H268" s="43"/>
      <c r="J268" s="50"/>
      <c r="L268" s="41"/>
      <c r="N268" s="41"/>
      <c r="P268" s="41"/>
      <c r="R268" s="41"/>
      <c r="T268" s="41"/>
      <c r="V268" s="51"/>
      <c r="X268" s="45"/>
      <c r="Z268" s="45"/>
      <c r="AB268" s="153"/>
      <c r="AD268" s="41"/>
      <c r="AF268" s="46"/>
      <c r="AH268" s="46"/>
      <c r="AJ268" s="48"/>
      <c r="AK268" s="84"/>
      <c r="AL268"/>
      <c r="AM268"/>
    </row>
    <row r="269" spans="1:39" s="42" customFormat="1">
      <c r="A269"/>
      <c r="B269"/>
      <c r="C269"/>
      <c r="D269" s="111"/>
      <c r="F269" s="41"/>
      <c r="H269" s="43"/>
      <c r="J269" s="50"/>
      <c r="L269" s="41"/>
      <c r="N269" s="41"/>
      <c r="P269" s="41"/>
      <c r="R269" s="41"/>
      <c r="T269" s="41"/>
      <c r="V269" s="51"/>
      <c r="X269" s="45"/>
      <c r="Z269" s="45"/>
      <c r="AB269" s="153"/>
      <c r="AD269" s="41"/>
      <c r="AF269" s="46"/>
      <c r="AH269" s="46"/>
      <c r="AJ269" s="48"/>
      <c r="AK269" s="84"/>
      <c r="AL269"/>
      <c r="AM269"/>
    </row>
    <row r="270" spans="1:39" s="42" customFormat="1">
      <c r="A270"/>
      <c r="B270"/>
      <c r="C270"/>
      <c r="D270" s="111"/>
      <c r="F270" s="41"/>
      <c r="H270" s="43"/>
      <c r="J270" s="50"/>
      <c r="L270" s="41"/>
      <c r="N270" s="41"/>
      <c r="P270" s="41"/>
      <c r="R270" s="41"/>
      <c r="T270" s="41"/>
      <c r="V270" s="51"/>
      <c r="X270" s="45"/>
      <c r="Z270" s="45"/>
      <c r="AB270" s="153"/>
      <c r="AD270" s="41"/>
      <c r="AF270" s="46"/>
      <c r="AH270" s="46"/>
      <c r="AJ270" s="48"/>
      <c r="AK270" s="84"/>
      <c r="AL270"/>
      <c r="AM270"/>
    </row>
    <row r="271" spans="1:39" s="42" customFormat="1">
      <c r="A271"/>
      <c r="B271"/>
      <c r="C271"/>
      <c r="D271" s="111"/>
      <c r="F271" s="41"/>
      <c r="H271" s="43"/>
      <c r="J271" s="50"/>
      <c r="L271" s="41"/>
      <c r="N271" s="41"/>
      <c r="P271" s="41"/>
      <c r="R271" s="41"/>
      <c r="T271" s="41"/>
      <c r="V271" s="51"/>
      <c r="X271" s="45"/>
      <c r="Z271" s="45"/>
      <c r="AB271" s="153"/>
      <c r="AD271" s="41"/>
      <c r="AF271" s="46"/>
      <c r="AH271" s="46"/>
      <c r="AJ271" s="48"/>
      <c r="AK271" s="84"/>
      <c r="AL271"/>
      <c r="AM271"/>
    </row>
    <row r="272" spans="1:39" s="42" customFormat="1">
      <c r="A272"/>
      <c r="B272"/>
      <c r="C272"/>
      <c r="D272" s="111"/>
      <c r="F272" s="41"/>
      <c r="H272" s="43"/>
      <c r="J272" s="50"/>
      <c r="L272" s="41"/>
      <c r="N272" s="41"/>
      <c r="P272" s="41"/>
      <c r="R272" s="41"/>
      <c r="T272" s="41"/>
      <c r="V272" s="51"/>
      <c r="X272" s="45"/>
      <c r="Z272" s="45"/>
      <c r="AB272" s="153"/>
      <c r="AD272" s="41"/>
      <c r="AF272" s="46"/>
      <c r="AH272" s="46"/>
      <c r="AJ272" s="48"/>
      <c r="AK272" s="84"/>
      <c r="AL272"/>
      <c r="AM272"/>
    </row>
    <row r="273" spans="1:39" s="42" customFormat="1">
      <c r="A273"/>
      <c r="B273"/>
      <c r="C273"/>
      <c r="D273" s="111"/>
      <c r="F273" s="41"/>
      <c r="H273" s="43"/>
      <c r="J273" s="50"/>
      <c r="L273" s="41"/>
      <c r="N273" s="41"/>
      <c r="P273" s="41"/>
      <c r="R273" s="41"/>
      <c r="T273" s="41"/>
      <c r="V273" s="51"/>
      <c r="X273" s="45"/>
      <c r="Z273" s="45"/>
      <c r="AB273" s="153"/>
      <c r="AD273" s="41"/>
      <c r="AF273" s="46"/>
      <c r="AH273" s="46"/>
      <c r="AJ273" s="48"/>
      <c r="AK273" s="84"/>
      <c r="AL273"/>
      <c r="AM273"/>
    </row>
    <row r="274" spans="1:39" s="42" customFormat="1">
      <c r="A274"/>
      <c r="B274"/>
      <c r="C274"/>
      <c r="D274" s="111"/>
      <c r="F274" s="41"/>
      <c r="H274" s="43"/>
      <c r="J274" s="50"/>
      <c r="L274" s="41"/>
      <c r="N274" s="41"/>
      <c r="P274" s="41"/>
      <c r="R274" s="41"/>
      <c r="T274" s="41"/>
      <c r="V274" s="51"/>
      <c r="X274" s="45"/>
      <c r="Z274" s="45"/>
      <c r="AB274" s="153"/>
      <c r="AD274" s="41"/>
      <c r="AF274" s="46"/>
      <c r="AH274" s="46"/>
      <c r="AJ274" s="48"/>
      <c r="AK274" s="84"/>
      <c r="AL274"/>
      <c r="AM274"/>
    </row>
    <row r="275" spans="1:39" s="42" customFormat="1">
      <c r="A275"/>
      <c r="B275"/>
      <c r="C275"/>
      <c r="D275" s="111"/>
      <c r="F275" s="41"/>
      <c r="H275" s="43"/>
      <c r="J275" s="50"/>
      <c r="L275" s="41"/>
      <c r="N275" s="41"/>
      <c r="P275" s="41"/>
      <c r="R275" s="41"/>
      <c r="T275" s="41"/>
      <c r="V275" s="51"/>
      <c r="X275" s="45"/>
      <c r="Z275" s="45"/>
      <c r="AB275" s="153"/>
      <c r="AD275" s="41"/>
      <c r="AF275" s="46"/>
      <c r="AH275" s="46"/>
      <c r="AJ275" s="48"/>
      <c r="AK275" s="84"/>
      <c r="AL275"/>
      <c r="AM275"/>
    </row>
    <row r="276" spans="1:39" s="42" customFormat="1">
      <c r="A276"/>
      <c r="B276"/>
      <c r="C276"/>
      <c r="D276" s="111"/>
      <c r="F276" s="41"/>
      <c r="H276" s="43"/>
      <c r="J276" s="50"/>
      <c r="L276" s="41"/>
      <c r="N276" s="41"/>
      <c r="P276" s="41"/>
      <c r="R276" s="41"/>
      <c r="T276" s="41"/>
      <c r="V276" s="51"/>
      <c r="X276" s="45"/>
      <c r="Z276" s="45"/>
      <c r="AB276" s="153"/>
      <c r="AD276" s="41"/>
      <c r="AF276" s="46"/>
      <c r="AH276" s="46"/>
      <c r="AJ276" s="48"/>
      <c r="AK276" s="84"/>
      <c r="AL276"/>
      <c r="AM276"/>
    </row>
    <row r="277" spans="1:39" s="42" customFormat="1">
      <c r="A277"/>
      <c r="B277"/>
      <c r="C277"/>
      <c r="D277" s="111"/>
      <c r="F277" s="41"/>
      <c r="H277" s="43"/>
      <c r="J277" s="50"/>
      <c r="L277" s="41"/>
      <c r="N277" s="41"/>
      <c r="P277" s="41"/>
      <c r="R277" s="41"/>
      <c r="T277" s="41"/>
      <c r="V277" s="51"/>
      <c r="X277" s="45"/>
      <c r="Z277" s="45"/>
      <c r="AB277" s="153"/>
      <c r="AD277" s="41"/>
      <c r="AF277" s="46"/>
      <c r="AH277" s="46"/>
      <c r="AJ277" s="48"/>
      <c r="AK277" s="84"/>
      <c r="AL277"/>
      <c r="AM277"/>
    </row>
    <row r="278" spans="1:39" s="42" customFormat="1">
      <c r="A278"/>
      <c r="B278"/>
      <c r="C278"/>
      <c r="D278" s="111"/>
      <c r="F278" s="41"/>
      <c r="H278" s="43"/>
      <c r="J278" s="50"/>
      <c r="L278" s="41"/>
      <c r="N278" s="41"/>
      <c r="P278" s="41"/>
      <c r="R278" s="41"/>
      <c r="T278" s="41"/>
      <c r="V278" s="51"/>
      <c r="X278" s="45"/>
      <c r="Z278" s="45"/>
      <c r="AB278" s="153"/>
      <c r="AD278" s="41"/>
      <c r="AF278" s="46"/>
      <c r="AH278" s="46"/>
      <c r="AJ278" s="48"/>
      <c r="AK278" s="84"/>
      <c r="AL278"/>
      <c r="AM278"/>
    </row>
    <row r="279" spans="1:39" s="42" customFormat="1">
      <c r="A279"/>
      <c r="B279"/>
      <c r="C279"/>
      <c r="D279" s="111"/>
      <c r="F279" s="41"/>
      <c r="H279" s="43"/>
      <c r="J279" s="50"/>
      <c r="L279" s="41"/>
      <c r="N279" s="41"/>
      <c r="P279" s="41"/>
      <c r="R279" s="41"/>
      <c r="T279" s="41"/>
      <c r="V279" s="51"/>
      <c r="X279" s="45"/>
      <c r="Z279" s="45"/>
      <c r="AB279" s="153"/>
      <c r="AD279" s="41"/>
      <c r="AF279" s="46"/>
      <c r="AH279" s="46"/>
      <c r="AJ279" s="48"/>
      <c r="AK279" s="84"/>
      <c r="AL279"/>
      <c r="AM279"/>
    </row>
    <row r="280" spans="1:39" s="42" customFormat="1">
      <c r="A280"/>
      <c r="B280"/>
      <c r="C280"/>
      <c r="D280" s="111"/>
      <c r="F280" s="41"/>
      <c r="H280" s="43"/>
      <c r="J280" s="50"/>
      <c r="L280" s="41"/>
      <c r="N280" s="41"/>
      <c r="P280" s="41"/>
      <c r="R280" s="41"/>
      <c r="T280" s="41"/>
      <c r="V280" s="51"/>
      <c r="X280" s="45"/>
      <c r="Z280" s="45"/>
      <c r="AB280" s="153"/>
      <c r="AD280" s="41"/>
      <c r="AF280" s="46"/>
      <c r="AH280" s="46"/>
      <c r="AJ280" s="48"/>
      <c r="AK280" s="84"/>
      <c r="AL280"/>
      <c r="AM280"/>
    </row>
    <row r="281" spans="1:39" s="42" customFormat="1">
      <c r="A281"/>
      <c r="B281"/>
      <c r="C281"/>
      <c r="D281" s="111"/>
      <c r="F281" s="41"/>
      <c r="H281" s="43"/>
      <c r="J281" s="50"/>
      <c r="L281" s="41"/>
      <c r="N281" s="41"/>
      <c r="P281" s="41"/>
      <c r="R281" s="41"/>
      <c r="T281" s="41"/>
      <c r="V281" s="51"/>
      <c r="X281" s="45"/>
      <c r="Z281" s="45"/>
      <c r="AB281" s="153"/>
      <c r="AD281" s="41"/>
      <c r="AF281" s="46"/>
      <c r="AH281" s="46"/>
      <c r="AJ281" s="48"/>
      <c r="AK281" s="84"/>
      <c r="AL281"/>
      <c r="AM281"/>
    </row>
    <row r="282" spans="1:39" s="42" customFormat="1">
      <c r="A282"/>
      <c r="B282"/>
      <c r="C282"/>
      <c r="D282" s="111"/>
      <c r="F282" s="41"/>
      <c r="H282" s="43"/>
      <c r="J282" s="50"/>
      <c r="L282" s="41"/>
      <c r="N282" s="41"/>
      <c r="P282" s="41"/>
      <c r="R282" s="41"/>
      <c r="T282" s="41"/>
      <c r="V282" s="51"/>
      <c r="X282" s="45"/>
      <c r="Z282" s="45"/>
      <c r="AB282" s="153"/>
      <c r="AD282" s="41"/>
      <c r="AF282" s="46"/>
      <c r="AH282" s="46"/>
      <c r="AJ282" s="48"/>
      <c r="AK282" s="84"/>
      <c r="AL282"/>
      <c r="AM282"/>
    </row>
    <row r="283" spans="1:39" s="42" customFormat="1">
      <c r="A283"/>
      <c r="B283"/>
      <c r="C283"/>
      <c r="D283" s="111"/>
      <c r="F283" s="41"/>
      <c r="H283" s="43"/>
      <c r="J283" s="50"/>
      <c r="L283" s="41"/>
      <c r="N283" s="41"/>
      <c r="P283" s="41"/>
      <c r="R283" s="41"/>
      <c r="T283" s="41"/>
      <c r="V283" s="51"/>
      <c r="X283" s="45"/>
      <c r="Z283" s="45"/>
      <c r="AB283" s="153"/>
      <c r="AD283" s="41"/>
      <c r="AF283" s="46"/>
      <c r="AH283" s="46"/>
      <c r="AJ283" s="48"/>
      <c r="AK283" s="84"/>
      <c r="AL283"/>
      <c r="AM283"/>
    </row>
    <row r="284" spans="1:39" s="42" customFormat="1">
      <c r="A284"/>
      <c r="B284"/>
      <c r="C284"/>
      <c r="D284" s="111"/>
      <c r="F284" s="41"/>
      <c r="H284" s="43"/>
      <c r="J284" s="50"/>
      <c r="L284" s="41"/>
      <c r="N284" s="41"/>
      <c r="P284" s="41"/>
      <c r="R284" s="41"/>
      <c r="T284" s="41"/>
      <c r="V284" s="51"/>
      <c r="X284" s="45"/>
      <c r="Z284" s="45"/>
      <c r="AB284" s="153"/>
      <c r="AD284" s="41"/>
      <c r="AF284" s="46"/>
      <c r="AH284" s="46"/>
      <c r="AJ284" s="48"/>
      <c r="AK284" s="84"/>
      <c r="AL284"/>
      <c r="AM284"/>
    </row>
    <row r="285" spans="1:39" s="42" customFormat="1">
      <c r="A285"/>
      <c r="B285"/>
      <c r="C285"/>
      <c r="D285" s="111"/>
      <c r="F285" s="41"/>
      <c r="H285" s="43"/>
      <c r="J285" s="50"/>
      <c r="L285" s="41"/>
      <c r="N285" s="41"/>
      <c r="P285" s="41"/>
      <c r="R285" s="41"/>
      <c r="T285" s="41"/>
      <c r="V285" s="51"/>
      <c r="X285" s="45"/>
      <c r="Z285" s="45"/>
      <c r="AB285" s="153"/>
      <c r="AD285" s="41"/>
      <c r="AF285" s="46"/>
      <c r="AH285" s="46"/>
      <c r="AJ285" s="48"/>
      <c r="AK285" s="84"/>
      <c r="AL285"/>
      <c r="AM285"/>
    </row>
    <row r="286" spans="1:39" s="42" customFormat="1">
      <c r="A286"/>
      <c r="B286"/>
      <c r="C286"/>
      <c r="D286" s="111"/>
      <c r="F286" s="41"/>
      <c r="H286" s="43"/>
      <c r="J286" s="50"/>
      <c r="L286" s="41"/>
      <c r="N286" s="41"/>
      <c r="P286" s="41"/>
      <c r="R286" s="41"/>
      <c r="T286" s="41"/>
      <c r="V286" s="51"/>
      <c r="X286" s="45"/>
      <c r="Z286" s="45"/>
      <c r="AB286" s="153"/>
      <c r="AD286" s="41"/>
      <c r="AF286" s="46"/>
      <c r="AH286" s="46"/>
      <c r="AJ286" s="48"/>
      <c r="AK286" s="84"/>
      <c r="AL286"/>
      <c r="AM286"/>
    </row>
    <row r="287" spans="1:39" s="42" customFormat="1">
      <c r="A287"/>
      <c r="B287"/>
      <c r="C287"/>
      <c r="D287" s="111"/>
      <c r="F287" s="41"/>
      <c r="H287" s="43"/>
      <c r="J287" s="50"/>
      <c r="L287" s="41"/>
      <c r="N287" s="41"/>
      <c r="P287" s="41"/>
      <c r="R287" s="41"/>
      <c r="T287" s="41"/>
      <c r="V287" s="51"/>
      <c r="X287" s="45"/>
      <c r="Z287" s="45"/>
      <c r="AB287" s="153"/>
      <c r="AD287" s="41"/>
      <c r="AF287" s="46"/>
      <c r="AH287" s="46"/>
      <c r="AJ287" s="48"/>
      <c r="AK287" s="84"/>
      <c r="AL287"/>
      <c r="AM287"/>
    </row>
    <row r="288" spans="1:39" s="42" customFormat="1">
      <c r="A288"/>
      <c r="B288"/>
      <c r="C288"/>
      <c r="D288" s="111"/>
      <c r="F288" s="41"/>
      <c r="H288" s="43"/>
      <c r="J288" s="50"/>
      <c r="L288" s="41"/>
      <c r="N288" s="41"/>
      <c r="P288" s="41"/>
      <c r="R288" s="41"/>
      <c r="T288" s="41"/>
      <c r="V288" s="51"/>
      <c r="X288" s="45"/>
      <c r="Z288" s="45"/>
      <c r="AB288" s="153"/>
      <c r="AD288" s="41"/>
      <c r="AF288" s="46"/>
      <c r="AH288" s="46"/>
      <c r="AJ288" s="48"/>
      <c r="AK288" s="84"/>
      <c r="AL288"/>
      <c r="AM288"/>
    </row>
    <row r="289" spans="1:39" s="42" customFormat="1">
      <c r="A289"/>
      <c r="B289"/>
      <c r="C289"/>
      <c r="D289" s="111"/>
      <c r="F289" s="41"/>
      <c r="H289" s="43"/>
      <c r="J289" s="50"/>
      <c r="L289" s="41"/>
      <c r="N289" s="41"/>
      <c r="P289" s="41"/>
      <c r="R289" s="41"/>
      <c r="T289" s="41"/>
      <c r="V289" s="51"/>
      <c r="X289" s="45"/>
      <c r="Z289" s="45"/>
      <c r="AB289" s="153"/>
      <c r="AD289" s="41"/>
      <c r="AF289" s="46"/>
      <c r="AH289" s="46"/>
      <c r="AJ289" s="48"/>
      <c r="AK289" s="84"/>
      <c r="AL289"/>
      <c r="AM289"/>
    </row>
    <row r="290" spans="1:39" s="42" customFormat="1">
      <c r="A290"/>
      <c r="B290"/>
      <c r="C290"/>
      <c r="D290" s="111"/>
      <c r="F290" s="41"/>
      <c r="H290" s="43"/>
      <c r="J290" s="50"/>
      <c r="L290" s="41"/>
      <c r="N290" s="41"/>
      <c r="P290" s="41"/>
      <c r="R290" s="41"/>
      <c r="T290" s="41"/>
      <c r="V290" s="51"/>
      <c r="X290" s="45"/>
      <c r="Z290" s="45"/>
      <c r="AB290" s="153"/>
      <c r="AD290" s="41"/>
      <c r="AF290" s="46"/>
      <c r="AH290" s="46"/>
      <c r="AJ290" s="48"/>
      <c r="AK290" s="84"/>
      <c r="AL290"/>
      <c r="AM290"/>
    </row>
    <row r="291" spans="1:39" s="42" customFormat="1">
      <c r="A291"/>
      <c r="B291"/>
      <c r="C291"/>
      <c r="D291" s="111"/>
      <c r="F291" s="41"/>
      <c r="H291" s="43"/>
      <c r="J291" s="50"/>
      <c r="L291" s="41"/>
      <c r="N291" s="41"/>
      <c r="P291" s="41"/>
      <c r="R291" s="41"/>
      <c r="T291" s="41"/>
      <c r="V291" s="51"/>
      <c r="X291" s="45"/>
      <c r="Z291" s="45"/>
      <c r="AB291" s="153"/>
      <c r="AD291" s="41"/>
      <c r="AF291" s="46"/>
      <c r="AH291" s="46"/>
      <c r="AJ291" s="48"/>
      <c r="AK291" s="84"/>
      <c r="AL291"/>
      <c r="AM291"/>
    </row>
    <row r="292" spans="1:39" s="42" customFormat="1">
      <c r="A292"/>
      <c r="B292"/>
      <c r="C292"/>
      <c r="D292" s="111"/>
      <c r="F292" s="41"/>
      <c r="H292" s="43"/>
      <c r="J292" s="50"/>
      <c r="L292" s="41"/>
      <c r="N292" s="41"/>
      <c r="P292" s="41"/>
      <c r="R292" s="41"/>
      <c r="T292" s="41"/>
      <c r="V292" s="51"/>
      <c r="X292" s="45"/>
      <c r="Z292" s="45"/>
      <c r="AB292" s="153"/>
      <c r="AD292" s="41"/>
      <c r="AF292" s="46"/>
      <c r="AH292" s="46"/>
      <c r="AJ292" s="48"/>
      <c r="AK292" s="84"/>
      <c r="AL292"/>
      <c r="AM292"/>
    </row>
    <row r="293" spans="1:39" s="42" customFormat="1">
      <c r="A293"/>
      <c r="B293"/>
      <c r="C293"/>
      <c r="D293" s="111"/>
      <c r="F293" s="41"/>
      <c r="H293" s="43"/>
      <c r="J293" s="50"/>
      <c r="L293" s="41"/>
      <c r="N293" s="41"/>
      <c r="P293" s="41"/>
      <c r="R293" s="41"/>
      <c r="T293" s="41"/>
      <c r="V293" s="51"/>
      <c r="X293" s="45"/>
      <c r="Z293" s="45"/>
      <c r="AB293" s="153"/>
      <c r="AD293" s="41"/>
      <c r="AF293" s="46"/>
      <c r="AH293" s="46"/>
      <c r="AJ293" s="48"/>
      <c r="AK293" s="84"/>
      <c r="AL293"/>
      <c r="AM293"/>
    </row>
    <row r="294" spans="1:39" s="42" customFormat="1">
      <c r="A294"/>
      <c r="B294"/>
      <c r="C294"/>
      <c r="D294" s="111"/>
      <c r="F294" s="41"/>
      <c r="H294" s="43"/>
      <c r="J294" s="50"/>
      <c r="L294" s="41"/>
      <c r="N294" s="41"/>
      <c r="P294" s="41"/>
      <c r="R294" s="41"/>
      <c r="T294" s="41"/>
      <c r="V294" s="51"/>
      <c r="X294" s="45"/>
      <c r="Z294" s="45"/>
      <c r="AB294" s="153"/>
      <c r="AD294" s="41"/>
      <c r="AF294" s="46"/>
      <c r="AH294" s="46"/>
      <c r="AJ294" s="48"/>
      <c r="AK294" s="84"/>
      <c r="AL294"/>
      <c r="AM294"/>
    </row>
    <row r="295" spans="1:39" s="42" customFormat="1">
      <c r="A295"/>
      <c r="B295"/>
      <c r="C295"/>
      <c r="D295" s="111"/>
      <c r="F295" s="41"/>
      <c r="H295" s="43"/>
      <c r="J295" s="50"/>
      <c r="L295" s="41"/>
      <c r="N295" s="41"/>
      <c r="P295" s="41"/>
      <c r="R295" s="41"/>
      <c r="T295" s="41"/>
      <c r="V295" s="51"/>
      <c r="X295" s="45"/>
      <c r="Z295" s="45"/>
      <c r="AB295" s="153"/>
      <c r="AD295" s="41"/>
      <c r="AF295" s="46"/>
      <c r="AH295" s="46"/>
      <c r="AJ295" s="48"/>
      <c r="AK295" s="84"/>
      <c r="AL295"/>
      <c r="AM295"/>
    </row>
    <row r="296" spans="1:39" s="42" customFormat="1">
      <c r="A296"/>
      <c r="B296"/>
      <c r="C296"/>
      <c r="D296" s="111"/>
      <c r="F296" s="41"/>
      <c r="H296" s="43"/>
      <c r="J296" s="50"/>
      <c r="L296" s="41"/>
      <c r="N296" s="41"/>
      <c r="P296" s="41"/>
      <c r="R296" s="41"/>
      <c r="T296" s="41"/>
      <c r="V296" s="51"/>
      <c r="X296" s="45"/>
      <c r="Z296" s="45"/>
      <c r="AB296" s="153"/>
      <c r="AD296" s="41"/>
      <c r="AF296" s="46"/>
      <c r="AH296" s="46"/>
      <c r="AJ296" s="48"/>
      <c r="AK296" s="84"/>
      <c r="AL296"/>
      <c r="AM296"/>
    </row>
    <row r="297" spans="1:39" s="42" customFormat="1">
      <c r="A297"/>
      <c r="B297"/>
      <c r="C297"/>
      <c r="D297" s="111"/>
      <c r="F297" s="41"/>
      <c r="H297" s="43"/>
      <c r="J297" s="50"/>
      <c r="L297" s="41"/>
      <c r="N297" s="41"/>
      <c r="P297" s="41"/>
      <c r="R297" s="41"/>
      <c r="T297" s="41"/>
      <c r="V297" s="51"/>
      <c r="X297" s="45"/>
      <c r="Z297" s="45"/>
      <c r="AB297" s="153"/>
      <c r="AD297" s="41"/>
      <c r="AF297" s="46"/>
      <c r="AH297" s="46"/>
      <c r="AJ297" s="48"/>
      <c r="AK297" s="84"/>
      <c r="AL297"/>
      <c r="AM297"/>
    </row>
    <row r="298" spans="1:39" s="42" customFormat="1">
      <c r="A298"/>
      <c r="B298"/>
      <c r="C298"/>
      <c r="D298" s="111"/>
      <c r="F298" s="41"/>
      <c r="H298" s="43"/>
      <c r="J298" s="50"/>
      <c r="L298" s="41"/>
      <c r="N298" s="41"/>
      <c r="P298" s="41"/>
      <c r="R298" s="41"/>
      <c r="T298" s="41"/>
      <c r="V298" s="51"/>
      <c r="X298" s="45"/>
      <c r="Z298" s="45"/>
      <c r="AB298" s="153"/>
      <c r="AD298" s="41"/>
      <c r="AF298" s="46"/>
      <c r="AH298" s="46"/>
      <c r="AJ298" s="48"/>
      <c r="AK298" s="84"/>
      <c r="AL298"/>
      <c r="AM298"/>
    </row>
    <row r="299" spans="1:39" s="42" customFormat="1">
      <c r="A299"/>
      <c r="B299"/>
      <c r="C299"/>
      <c r="D299" s="111"/>
      <c r="F299" s="41"/>
      <c r="H299" s="43"/>
      <c r="J299" s="50"/>
      <c r="L299" s="41"/>
      <c r="N299" s="41"/>
      <c r="P299" s="41"/>
      <c r="R299" s="41"/>
      <c r="T299" s="41"/>
      <c r="V299" s="51"/>
      <c r="X299" s="45"/>
      <c r="Z299" s="45"/>
      <c r="AB299" s="153"/>
      <c r="AD299" s="41"/>
      <c r="AF299" s="46"/>
      <c r="AH299" s="46"/>
      <c r="AJ299" s="48"/>
      <c r="AK299" s="84"/>
      <c r="AL299"/>
      <c r="AM299"/>
    </row>
    <row r="300" spans="1:39" s="42" customFormat="1">
      <c r="A300"/>
      <c r="B300"/>
      <c r="C300"/>
      <c r="D300" s="111"/>
      <c r="F300" s="41"/>
      <c r="H300" s="43"/>
      <c r="J300" s="50"/>
      <c r="L300" s="41"/>
      <c r="N300" s="41"/>
      <c r="P300" s="41"/>
      <c r="R300" s="41"/>
      <c r="T300" s="41"/>
      <c r="V300" s="51"/>
      <c r="X300" s="45"/>
      <c r="Z300" s="45"/>
      <c r="AB300" s="153"/>
      <c r="AD300" s="41"/>
      <c r="AF300" s="46"/>
      <c r="AH300" s="46"/>
      <c r="AJ300" s="48"/>
      <c r="AK300" s="84"/>
      <c r="AL300"/>
      <c r="AM300"/>
    </row>
    <row r="301" spans="1:39" s="42" customFormat="1">
      <c r="A301"/>
      <c r="B301"/>
      <c r="C301"/>
      <c r="D301" s="111"/>
      <c r="F301" s="41"/>
      <c r="H301" s="43"/>
      <c r="J301" s="50"/>
      <c r="L301" s="41"/>
      <c r="N301" s="41"/>
      <c r="P301" s="41"/>
      <c r="R301" s="41"/>
      <c r="T301" s="41"/>
      <c r="V301" s="51"/>
      <c r="X301" s="45"/>
      <c r="Z301" s="45"/>
      <c r="AB301" s="153"/>
      <c r="AD301" s="41"/>
      <c r="AF301" s="46"/>
      <c r="AH301" s="46"/>
      <c r="AJ301" s="48"/>
      <c r="AK301" s="84"/>
      <c r="AL301"/>
      <c r="AM301"/>
    </row>
    <row r="302" spans="1:39" s="42" customFormat="1">
      <c r="A302"/>
      <c r="B302"/>
      <c r="C302"/>
      <c r="D302" s="111"/>
      <c r="F302" s="41"/>
      <c r="H302" s="43"/>
      <c r="J302" s="50"/>
      <c r="L302" s="41"/>
      <c r="N302" s="41"/>
      <c r="P302" s="41"/>
      <c r="R302" s="41"/>
      <c r="T302" s="41"/>
      <c r="V302" s="51"/>
      <c r="X302" s="45"/>
      <c r="Z302" s="45"/>
      <c r="AB302" s="153"/>
      <c r="AD302" s="41"/>
      <c r="AF302" s="46"/>
      <c r="AH302" s="46"/>
      <c r="AJ302" s="48"/>
      <c r="AK302" s="84"/>
      <c r="AL302"/>
      <c r="AM302"/>
    </row>
    <row r="303" spans="1:39" s="42" customFormat="1">
      <c r="A303"/>
      <c r="B303"/>
      <c r="C303"/>
      <c r="D303" s="111"/>
      <c r="F303" s="41"/>
      <c r="H303" s="43"/>
      <c r="J303" s="50"/>
      <c r="L303" s="41"/>
      <c r="N303" s="41"/>
      <c r="P303" s="41"/>
      <c r="R303" s="41"/>
      <c r="T303" s="41"/>
      <c r="V303" s="51"/>
      <c r="X303" s="45"/>
      <c r="Z303" s="45"/>
      <c r="AB303" s="153"/>
      <c r="AD303" s="41"/>
      <c r="AF303" s="46"/>
      <c r="AH303" s="46"/>
      <c r="AJ303" s="48"/>
      <c r="AK303" s="84"/>
      <c r="AL303"/>
      <c r="AM303"/>
    </row>
    <row r="304" spans="1:39" s="42" customFormat="1">
      <c r="A304"/>
      <c r="B304"/>
      <c r="C304"/>
      <c r="D304" s="111"/>
      <c r="F304" s="41"/>
      <c r="H304" s="43"/>
      <c r="J304" s="50"/>
      <c r="L304" s="41"/>
      <c r="N304" s="41"/>
      <c r="P304" s="41"/>
      <c r="R304" s="41"/>
      <c r="T304" s="41"/>
      <c r="V304" s="51"/>
      <c r="X304" s="45"/>
      <c r="Z304" s="45"/>
      <c r="AB304" s="153"/>
      <c r="AD304" s="41"/>
      <c r="AF304" s="46"/>
      <c r="AH304" s="46"/>
      <c r="AJ304" s="48"/>
      <c r="AK304" s="84"/>
      <c r="AL304"/>
      <c r="AM304"/>
    </row>
    <row r="305" spans="1:39" s="42" customFormat="1">
      <c r="A305"/>
      <c r="B305"/>
      <c r="C305"/>
      <c r="D305" s="111"/>
      <c r="F305" s="41"/>
      <c r="H305" s="43"/>
      <c r="J305" s="50"/>
      <c r="L305" s="41"/>
      <c r="N305" s="41"/>
      <c r="P305" s="41"/>
      <c r="R305" s="41"/>
      <c r="T305" s="41"/>
      <c r="V305" s="51"/>
      <c r="X305" s="45"/>
      <c r="Z305" s="45"/>
      <c r="AB305" s="153"/>
      <c r="AD305" s="41"/>
      <c r="AF305" s="46"/>
      <c r="AH305" s="46"/>
      <c r="AJ305" s="48"/>
      <c r="AK305" s="84"/>
      <c r="AL305"/>
      <c r="AM305"/>
    </row>
    <row r="306" spans="1:39" s="42" customFormat="1">
      <c r="A306"/>
      <c r="B306"/>
      <c r="C306"/>
      <c r="D306" s="111"/>
      <c r="F306" s="41"/>
      <c r="H306" s="43"/>
      <c r="J306" s="50"/>
      <c r="L306" s="41"/>
      <c r="N306" s="41"/>
      <c r="P306" s="41"/>
      <c r="R306" s="41"/>
      <c r="T306" s="41"/>
      <c r="V306" s="51"/>
      <c r="X306" s="45"/>
      <c r="Z306" s="45"/>
      <c r="AB306" s="153"/>
      <c r="AD306" s="41"/>
      <c r="AF306" s="46"/>
      <c r="AH306" s="46"/>
      <c r="AJ306" s="48"/>
      <c r="AK306" s="84"/>
      <c r="AL306"/>
      <c r="AM306"/>
    </row>
    <row r="307" spans="1:39" s="42" customFormat="1">
      <c r="A307"/>
      <c r="B307"/>
      <c r="C307"/>
      <c r="D307" s="111"/>
      <c r="F307" s="41"/>
      <c r="H307" s="43"/>
      <c r="J307" s="50"/>
      <c r="L307" s="41"/>
      <c r="N307" s="41"/>
      <c r="P307" s="41"/>
      <c r="R307" s="41"/>
      <c r="T307" s="41"/>
      <c r="V307" s="51"/>
      <c r="X307" s="45"/>
      <c r="Z307" s="45"/>
      <c r="AB307" s="153"/>
      <c r="AD307" s="41"/>
      <c r="AF307" s="46"/>
      <c r="AH307" s="46"/>
      <c r="AJ307" s="48"/>
      <c r="AK307" s="84"/>
      <c r="AL307"/>
      <c r="AM307"/>
    </row>
    <row r="308" spans="1:39" s="42" customFormat="1">
      <c r="A308"/>
      <c r="B308"/>
      <c r="C308"/>
      <c r="D308" s="111"/>
      <c r="F308" s="41"/>
      <c r="H308" s="43"/>
      <c r="J308" s="50"/>
      <c r="L308" s="41"/>
      <c r="N308" s="41"/>
      <c r="P308" s="41"/>
      <c r="R308" s="41"/>
      <c r="T308" s="41"/>
      <c r="V308" s="51"/>
      <c r="X308" s="45"/>
      <c r="Z308" s="45"/>
      <c r="AB308" s="153"/>
      <c r="AD308" s="41"/>
      <c r="AF308" s="46"/>
      <c r="AH308" s="46"/>
      <c r="AJ308" s="48"/>
      <c r="AK308" s="84"/>
      <c r="AL308"/>
      <c r="AM308"/>
    </row>
    <row r="309" spans="1:39" s="42" customFormat="1">
      <c r="A309"/>
      <c r="B309"/>
      <c r="C309"/>
      <c r="D309" s="111"/>
      <c r="F309" s="41"/>
      <c r="H309" s="43"/>
      <c r="J309" s="50"/>
      <c r="L309" s="41"/>
      <c r="N309" s="41"/>
      <c r="P309" s="41"/>
      <c r="R309" s="41"/>
      <c r="T309" s="41"/>
      <c r="V309" s="51"/>
      <c r="X309" s="45"/>
      <c r="Z309" s="45"/>
      <c r="AB309" s="153"/>
      <c r="AD309" s="41"/>
      <c r="AF309" s="46"/>
      <c r="AH309" s="46"/>
      <c r="AJ309" s="48"/>
      <c r="AK309" s="84"/>
      <c r="AL309"/>
      <c r="AM309"/>
    </row>
    <row r="310" spans="1:39" s="42" customFormat="1">
      <c r="A310"/>
      <c r="B310"/>
      <c r="C310"/>
      <c r="D310" s="111"/>
      <c r="F310" s="41"/>
      <c r="H310" s="43"/>
      <c r="J310" s="50"/>
      <c r="L310" s="41"/>
      <c r="N310" s="41"/>
      <c r="P310" s="41"/>
      <c r="R310" s="41"/>
      <c r="T310" s="41"/>
      <c r="V310" s="51"/>
      <c r="X310" s="45"/>
      <c r="Z310" s="45"/>
      <c r="AB310" s="153"/>
      <c r="AD310" s="41"/>
      <c r="AF310" s="46"/>
      <c r="AH310" s="46"/>
      <c r="AJ310" s="48"/>
      <c r="AK310" s="84"/>
      <c r="AL310"/>
      <c r="AM310"/>
    </row>
    <row r="311" spans="1:39" s="42" customFormat="1">
      <c r="A311"/>
      <c r="B311"/>
      <c r="C311"/>
      <c r="D311" s="111"/>
      <c r="F311" s="41"/>
      <c r="H311" s="43"/>
      <c r="J311" s="50"/>
      <c r="L311" s="41"/>
      <c r="N311" s="41"/>
      <c r="P311" s="41"/>
      <c r="R311" s="41"/>
      <c r="T311" s="41"/>
      <c r="V311" s="51"/>
      <c r="X311" s="45"/>
      <c r="Z311" s="45"/>
      <c r="AB311" s="153"/>
      <c r="AD311" s="41"/>
      <c r="AF311" s="46"/>
      <c r="AH311" s="46"/>
      <c r="AJ311" s="48"/>
      <c r="AK311" s="84"/>
      <c r="AL311"/>
      <c r="AM311"/>
    </row>
    <row r="312" spans="1:39" s="42" customFormat="1">
      <c r="A312"/>
      <c r="B312"/>
      <c r="C312"/>
      <c r="D312" s="111"/>
      <c r="F312" s="41"/>
      <c r="H312" s="43"/>
      <c r="J312" s="50"/>
      <c r="L312" s="41"/>
      <c r="N312" s="41"/>
      <c r="P312" s="41"/>
      <c r="R312" s="41"/>
      <c r="T312" s="41"/>
      <c r="V312" s="51"/>
      <c r="X312" s="45"/>
      <c r="Z312" s="45"/>
      <c r="AB312" s="153"/>
      <c r="AD312" s="41"/>
      <c r="AF312" s="46"/>
      <c r="AH312" s="46"/>
      <c r="AJ312" s="48"/>
      <c r="AK312" s="84"/>
      <c r="AL312"/>
      <c r="AM312"/>
    </row>
    <row r="313" spans="1:39" s="42" customFormat="1">
      <c r="A313"/>
      <c r="B313"/>
      <c r="C313"/>
      <c r="D313" s="111"/>
      <c r="F313" s="41"/>
      <c r="H313" s="43"/>
      <c r="J313" s="50"/>
      <c r="L313" s="41"/>
      <c r="N313" s="41"/>
      <c r="P313" s="41"/>
      <c r="R313" s="41"/>
      <c r="T313" s="41"/>
      <c r="V313" s="51"/>
      <c r="X313" s="45"/>
      <c r="Z313" s="45"/>
      <c r="AB313" s="153"/>
      <c r="AD313" s="41"/>
      <c r="AF313" s="46"/>
      <c r="AH313" s="46"/>
      <c r="AJ313" s="48"/>
      <c r="AK313" s="84"/>
      <c r="AL313"/>
      <c r="AM313"/>
    </row>
    <row r="314" spans="1:39" s="42" customFormat="1">
      <c r="A314"/>
      <c r="B314"/>
      <c r="C314"/>
      <c r="D314" s="111"/>
      <c r="F314" s="41"/>
      <c r="H314" s="43"/>
      <c r="J314" s="50"/>
      <c r="L314" s="41"/>
      <c r="N314" s="41"/>
      <c r="P314" s="41"/>
      <c r="R314" s="41"/>
      <c r="T314" s="41"/>
      <c r="V314" s="51"/>
      <c r="X314" s="45"/>
      <c r="Z314" s="45"/>
      <c r="AB314" s="153"/>
      <c r="AD314" s="41"/>
      <c r="AF314" s="46"/>
      <c r="AH314" s="46"/>
      <c r="AJ314" s="48"/>
      <c r="AK314" s="84"/>
      <c r="AL314"/>
      <c r="AM314"/>
    </row>
    <row r="315" spans="1:39" s="42" customFormat="1">
      <c r="A315"/>
      <c r="B315"/>
      <c r="C315"/>
      <c r="D315" s="111"/>
      <c r="F315" s="41"/>
      <c r="H315" s="43"/>
      <c r="J315" s="50"/>
      <c r="L315" s="41"/>
      <c r="N315" s="41"/>
      <c r="P315" s="41"/>
      <c r="R315" s="41"/>
      <c r="T315" s="41"/>
      <c r="V315" s="51"/>
      <c r="X315" s="45"/>
      <c r="Z315" s="45"/>
      <c r="AB315" s="153"/>
      <c r="AD315" s="41"/>
      <c r="AF315" s="46"/>
      <c r="AH315" s="46"/>
      <c r="AJ315" s="48"/>
      <c r="AK315" s="84"/>
      <c r="AL315"/>
      <c r="AM315"/>
    </row>
    <row r="316" spans="1:39" s="42" customFormat="1">
      <c r="A316"/>
      <c r="B316"/>
      <c r="C316"/>
      <c r="D316" s="111"/>
      <c r="F316" s="41"/>
      <c r="H316" s="43"/>
      <c r="J316" s="50"/>
      <c r="L316" s="41"/>
      <c r="N316" s="41"/>
      <c r="P316" s="41"/>
      <c r="R316" s="41"/>
      <c r="T316" s="41"/>
      <c r="V316" s="51"/>
      <c r="X316" s="45"/>
      <c r="Z316" s="45"/>
      <c r="AB316" s="153"/>
      <c r="AD316" s="41"/>
      <c r="AF316" s="46"/>
      <c r="AH316" s="46"/>
      <c r="AJ316" s="48"/>
      <c r="AK316" s="84"/>
      <c r="AL316"/>
      <c r="AM316"/>
    </row>
    <row r="317" spans="1:39" s="42" customFormat="1">
      <c r="A317"/>
      <c r="B317"/>
      <c r="C317"/>
      <c r="D317" s="111"/>
      <c r="F317" s="41"/>
      <c r="H317" s="43"/>
      <c r="J317" s="50"/>
      <c r="L317" s="41"/>
      <c r="N317" s="41"/>
      <c r="P317" s="41"/>
      <c r="R317" s="41"/>
      <c r="T317" s="41"/>
      <c r="V317" s="51"/>
      <c r="X317" s="45"/>
      <c r="Z317" s="45"/>
      <c r="AB317" s="153"/>
      <c r="AD317" s="41"/>
      <c r="AF317" s="46"/>
      <c r="AH317" s="46"/>
      <c r="AJ317" s="48"/>
      <c r="AK317" s="84"/>
      <c r="AL317"/>
      <c r="AM317"/>
    </row>
    <row r="318" spans="1:39" s="42" customFormat="1">
      <c r="A318"/>
      <c r="B318"/>
      <c r="C318"/>
      <c r="D318" s="111"/>
      <c r="F318" s="41"/>
      <c r="H318" s="43"/>
      <c r="J318" s="50"/>
      <c r="L318" s="41"/>
      <c r="N318" s="41"/>
      <c r="P318" s="41"/>
      <c r="R318" s="41"/>
      <c r="T318" s="41"/>
      <c r="V318" s="51"/>
      <c r="X318" s="45"/>
      <c r="Z318" s="45"/>
      <c r="AB318" s="153"/>
      <c r="AD318" s="41"/>
      <c r="AF318" s="46"/>
      <c r="AH318" s="46"/>
      <c r="AJ318" s="48"/>
      <c r="AK318" s="84"/>
      <c r="AL318"/>
      <c r="AM318"/>
    </row>
    <row r="319" spans="1:39" s="42" customFormat="1">
      <c r="A319"/>
      <c r="B319"/>
      <c r="C319"/>
      <c r="D319" s="111"/>
      <c r="F319" s="41"/>
      <c r="H319" s="43"/>
      <c r="J319" s="50"/>
      <c r="L319" s="41"/>
      <c r="N319" s="41"/>
      <c r="P319" s="41"/>
      <c r="R319" s="41"/>
      <c r="T319" s="41"/>
      <c r="V319" s="51"/>
      <c r="X319" s="45"/>
      <c r="Z319" s="45"/>
      <c r="AB319" s="153"/>
      <c r="AD319" s="41"/>
      <c r="AF319" s="46"/>
      <c r="AH319" s="46"/>
      <c r="AJ319" s="48"/>
      <c r="AK319" s="84"/>
      <c r="AL319"/>
      <c r="AM319"/>
    </row>
    <row r="320" spans="1:39" s="42" customFormat="1">
      <c r="A320"/>
      <c r="B320"/>
      <c r="C320"/>
      <c r="D320" s="111"/>
      <c r="F320" s="41"/>
      <c r="H320" s="43"/>
      <c r="J320" s="50"/>
      <c r="L320" s="41"/>
      <c r="N320" s="41"/>
      <c r="P320" s="41"/>
      <c r="R320" s="41"/>
      <c r="T320" s="41"/>
      <c r="V320" s="51"/>
      <c r="X320" s="45"/>
      <c r="Z320" s="45"/>
      <c r="AB320" s="153"/>
      <c r="AD320" s="41"/>
      <c r="AF320" s="46"/>
      <c r="AH320" s="46"/>
      <c r="AJ320" s="48"/>
      <c r="AK320" s="84"/>
      <c r="AL320"/>
      <c r="AM320"/>
    </row>
    <row r="321" spans="1:39" s="42" customFormat="1">
      <c r="A321"/>
      <c r="B321"/>
      <c r="C321"/>
      <c r="D321" s="111"/>
      <c r="F321" s="41"/>
      <c r="H321" s="43"/>
      <c r="J321" s="50"/>
      <c r="L321" s="41"/>
      <c r="N321" s="41"/>
      <c r="P321" s="41"/>
      <c r="R321" s="41"/>
      <c r="T321" s="41"/>
      <c r="V321" s="51"/>
      <c r="X321" s="45"/>
      <c r="Z321" s="45"/>
      <c r="AB321" s="153"/>
      <c r="AD321" s="41"/>
      <c r="AF321" s="46"/>
      <c r="AH321" s="46"/>
      <c r="AJ321" s="48"/>
      <c r="AK321" s="84"/>
      <c r="AL321"/>
      <c r="AM321"/>
    </row>
    <row r="322" spans="1:39" s="42" customFormat="1">
      <c r="A322"/>
      <c r="B322"/>
      <c r="C322"/>
      <c r="D322" s="111"/>
      <c r="F322" s="41"/>
      <c r="H322" s="43"/>
      <c r="J322" s="50"/>
      <c r="L322" s="41"/>
      <c r="N322" s="41"/>
      <c r="P322" s="41"/>
      <c r="R322" s="41"/>
      <c r="T322" s="41"/>
      <c r="V322" s="51"/>
      <c r="X322" s="45"/>
      <c r="Z322" s="45"/>
      <c r="AB322" s="153"/>
      <c r="AD322" s="41"/>
      <c r="AF322" s="46"/>
      <c r="AH322" s="46"/>
      <c r="AJ322" s="48"/>
      <c r="AK322" s="84"/>
      <c r="AL322"/>
      <c r="AM322"/>
    </row>
    <row r="323" spans="1:39" s="42" customFormat="1">
      <c r="A323"/>
      <c r="B323"/>
      <c r="C323"/>
      <c r="D323" s="111"/>
      <c r="F323" s="41"/>
      <c r="H323" s="43"/>
      <c r="J323" s="50"/>
      <c r="L323" s="41"/>
      <c r="N323" s="41"/>
      <c r="P323" s="41"/>
      <c r="R323" s="41"/>
      <c r="T323" s="41"/>
      <c r="V323" s="51"/>
      <c r="X323" s="45"/>
      <c r="Z323" s="45"/>
      <c r="AB323" s="153"/>
      <c r="AD323" s="41"/>
      <c r="AF323" s="46"/>
      <c r="AH323" s="46"/>
      <c r="AJ323" s="48"/>
      <c r="AK323" s="84"/>
      <c r="AL323"/>
      <c r="AM323"/>
    </row>
    <row r="324" spans="1:39" s="42" customFormat="1">
      <c r="A324"/>
      <c r="B324"/>
      <c r="C324"/>
      <c r="D324" s="111"/>
      <c r="F324" s="41"/>
      <c r="H324" s="43"/>
      <c r="J324" s="50"/>
      <c r="L324" s="41"/>
      <c r="N324" s="41"/>
      <c r="P324" s="41"/>
      <c r="R324" s="41"/>
      <c r="T324" s="41"/>
      <c r="V324" s="51"/>
      <c r="X324" s="45"/>
      <c r="Z324" s="45"/>
      <c r="AB324" s="153"/>
      <c r="AD324" s="41"/>
      <c r="AF324" s="46"/>
      <c r="AH324" s="46"/>
      <c r="AJ324" s="48"/>
      <c r="AK324" s="84"/>
      <c r="AL324"/>
      <c r="AM324"/>
    </row>
    <row r="325" spans="1:39" s="42" customFormat="1">
      <c r="A325"/>
      <c r="B325"/>
      <c r="C325"/>
      <c r="D325" s="111"/>
      <c r="F325" s="41"/>
      <c r="H325" s="43"/>
      <c r="J325" s="50"/>
      <c r="L325" s="41"/>
      <c r="N325" s="41"/>
      <c r="P325" s="41"/>
      <c r="R325" s="41"/>
      <c r="T325" s="41"/>
      <c r="V325" s="51"/>
      <c r="X325" s="45"/>
      <c r="Z325" s="45"/>
      <c r="AB325" s="153"/>
      <c r="AD325" s="41"/>
      <c r="AF325" s="46"/>
      <c r="AH325" s="46"/>
      <c r="AJ325" s="48"/>
      <c r="AK325" s="84"/>
      <c r="AL325"/>
      <c r="AM325"/>
    </row>
    <row r="326" spans="1:39" s="42" customFormat="1">
      <c r="A326"/>
      <c r="B326"/>
      <c r="C326"/>
      <c r="D326" s="111"/>
      <c r="F326" s="41"/>
      <c r="H326" s="43"/>
      <c r="J326" s="50"/>
      <c r="L326" s="41"/>
      <c r="N326" s="41"/>
      <c r="P326" s="41"/>
      <c r="R326" s="41"/>
      <c r="T326" s="41"/>
      <c r="V326" s="51"/>
      <c r="X326" s="45"/>
      <c r="Z326" s="45"/>
      <c r="AB326" s="153"/>
      <c r="AD326" s="41"/>
      <c r="AF326" s="46"/>
      <c r="AH326" s="46"/>
      <c r="AJ326" s="48"/>
      <c r="AK326" s="84"/>
      <c r="AL326"/>
      <c r="AM326"/>
    </row>
    <row r="327" spans="1:39" s="42" customFormat="1">
      <c r="A327"/>
      <c r="B327"/>
      <c r="C327"/>
      <c r="D327" s="111"/>
      <c r="F327" s="41"/>
      <c r="H327" s="43"/>
      <c r="J327" s="50"/>
      <c r="L327" s="41"/>
      <c r="N327" s="41"/>
      <c r="P327" s="41"/>
      <c r="R327" s="41"/>
      <c r="T327" s="41"/>
      <c r="V327" s="51"/>
      <c r="X327" s="45"/>
      <c r="Z327" s="45"/>
      <c r="AB327" s="153"/>
      <c r="AD327" s="41"/>
      <c r="AF327" s="46"/>
      <c r="AH327" s="46"/>
      <c r="AJ327" s="48"/>
      <c r="AK327" s="84"/>
      <c r="AL327"/>
      <c r="AM327"/>
    </row>
    <row r="328" spans="1:39" s="42" customFormat="1">
      <c r="A328"/>
      <c r="B328"/>
      <c r="C328"/>
      <c r="D328" s="111"/>
      <c r="F328" s="41"/>
      <c r="H328" s="43"/>
      <c r="J328" s="50"/>
      <c r="L328" s="41"/>
      <c r="N328" s="41"/>
      <c r="P328" s="41"/>
      <c r="R328" s="41"/>
      <c r="T328" s="41"/>
      <c r="V328" s="51"/>
      <c r="X328" s="45"/>
      <c r="Z328" s="45"/>
      <c r="AB328" s="153"/>
      <c r="AD328" s="41"/>
      <c r="AF328" s="46"/>
      <c r="AH328" s="46"/>
      <c r="AJ328" s="48"/>
      <c r="AK328" s="84"/>
      <c r="AL328"/>
      <c r="AM328"/>
    </row>
    <row r="329" spans="1:39" s="42" customFormat="1">
      <c r="A329"/>
      <c r="B329"/>
      <c r="C329"/>
      <c r="D329" s="111"/>
      <c r="F329" s="41"/>
      <c r="H329" s="43"/>
      <c r="J329" s="50"/>
      <c r="L329" s="41"/>
      <c r="N329" s="41"/>
      <c r="P329" s="41"/>
      <c r="R329" s="41"/>
      <c r="T329" s="41"/>
      <c r="V329" s="51"/>
      <c r="X329" s="45"/>
      <c r="Z329" s="45"/>
      <c r="AB329" s="153"/>
      <c r="AD329" s="41"/>
      <c r="AF329" s="46"/>
      <c r="AH329" s="46"/>
      <c r="AJ329" s="48"/>
      <c r="AK329" s="84"/>
      <c r="AL329"/>
      <c r="AM329"/>
    </row>
    <row r="330" spans="1:39" s="42" customFormat="1">
      <c r="A330"/>
      <c r="B330"/>
      <c r="C330"/>
      <c r="D330" s="111"/>
      <c r="F330" s="41"/>
      <c r="H330" s="43"/>
      <c r="J330" s="50"/>
      <c r="L330" s="41"/>
      <c r="N330" s="41"/>
      <c r="P330" s="41"/>
      <c r="R330" s="41"/>
      <c r="T330" s="41"/>
      <c r="V330" s="51"/>
      <c r="X330" s="45"/>
      <c r="Z330" s="45"/>
      <c r="AB330" s="153"/>
      <c r="AD330" s="41"/>
      <c r="AF330" s="46"/>
      <c r="AH330" s="46"/>
      <c r="AJ330" s="48"/>
      <c r="AK330" s="84"/>
      <c r="AL330"/>
      <c r="AM330"/>
    </row>
    <row r="331" spans="1:39" s="42" customFormat="1">
      <c r="A331"/>
      <c r="B331"/>
      <c r="C331"/>
      <c r="D331" s="111"/>
      <c r="F331" s="41"/>
      <c r="H331" s="43"/>
      <c r="J331" s="50"/>
      <c r="L331" s="41"/>
      <c r="N331" s="41"/>
      <c r="P331" s="41"/>
      <c r="R331" s="41"/>
      <c r="T331" s="41"/>
      <c r="V331" s="51"/>
      <c r="X331" s="45"/>
      <c r="Z331" s="45"/>
      <c r="AB331" s="153"/>
      <c r="AD331" s="41"/>
      <c r="AF331" s="46"/>
      <c r="AH331" s="46"/>
      <c r="AJ331" s="48"/>
      <c r="AK331" s="84"/>
      <c r="AL331"/>
      <c r="AM331"/>
    </row>
    <row r="332" spans="1:39" s="42" customFormat="1">
      <c r="A332"/>
      <c r="B332"/>
      <c r="C332"/>
      <c r="D332" s="111"/>
      <c r="F332" s="41"/>
      <c r="H332" s="43"/>
      <c r="J332" s="50"/>
      <c r="L332" s="41"/>
      <c r="N332" s="41"/>
      <c r="P332" s="41"/>
      <c r="R332" s="41"/>
      <c r="T332" s="41"/>
      <c r="V332" s="51"/>
      <c r="X332" s="45"/>
      <c r="Z332" s="45"/>
      <c r="AB332" s="153"/>
      <c r="AD332" s="41"/>
      <c r="AF332" s="46"/>
      <c r="AH332" s="46"/>
      <c r="AJ332" s="48"/>
      <c r="AK332" s="84"/>
      <c r="AL332"/>
      <c r="AM332"/>
    </row>
    <row r="333" spans="1:39" s="42" customFormat="1">
      <c r="A333"/>
      <c r="B333"/>
      <c r="C333"/>
      <c r="D333" s="111"/>
      <c r="F333" s="41"/>
      <c r="H333" s="43"/>
      <c r="J333" s="50"/>
      <c r="L333" s="41"/>
      <c r="N333" s="41"/>
      <c r="P333" s="41"/>
      <c r="R333" s="41"/>
      <c r="T333" s="41"/>
      <c r="V333" s="51"/>
      <c r="X333" s="45"/>
      <c r="Z333" s="45"/>
      <c r="AB333" s="153"/>
      <c r="AD333" s="41"/>
      <c r="AF333" s="46"/>
      <c r="AH333" s="46"/>
      <c r="AJ333" s="48"/>
      <c r="AK333" s="84"/>
      <c r="AL333"/>
      <c r="AM333"/>
    </row>
    <row r="334" spans="1:39" s="42" customFormat="1">
      <c r="A334"/>
      <c r="B334"/>
      <c r="C334"/>
      <c r="D334" s="111"/>
      <c r="F334" s="41"/>
      <c r="H334" s="43"/>
      <c r="J334" s="50"/>
      <c r="L334" s="41"/>
      <c r="N334" s="41"/>
      <c r="P334" s="41"/>
      <c r="R334" s="41"/>
      <c r="T334" s="41"/>
      <c r="V334" s="51"/>
      <c r="X334" s="45"/>
      <c r="Z334" s="45"/>
      <c r="AB334" s="153"/>
      <c r="AD334" s="41"/>
      <c r="AF334" s="46"/>
      <c r="AH334" s="46"/>
      <c r="AJ334" s="48"/>
      <c r="AK334" s="84"/>
      <c r="AL334"/>
      <c r="AM334"/>
    </row>
    <row r="335" spans="1:39" s="42" customFormat="1">
      <c r="A335"/>
      <c r="B335"/>
      <c r="C335"/>
      <c r="D335" s="111"/>
      <c r="F335" s="41"/>
      <c r="H335" s="43"/>
      <c r="J335" s="50"/>
      <c r="L335" s="41"/>
      <c r="N335" s="41"/>
      <c r="P335" s="41"/>
      <c r="R335" s="41"/>
      <c r="T335" s="41"/>
      <c r="V335" s="51"/>
      <c r="X335" s="45"/>
      <c r="Z335" s="45"/>
      <c r="AB335" s="153"/>
      <c r="AD335" s="41"/>
      <c r="AF335" s="46"/>
      <c r="AH335" s="46"/>
      <c r="AJ335" s="48"/>
      <c r="AK335" s="84"/>
      <c r="AL335"/>
      <c r="AM335"/>
    </row>
    <row r="336" spans="1:39" s="42" customFormat="1">
      <c r="A336"/>
      <c r="B336"/>
      <c r="C336"/>
      <c r="D336" s="111"/>
      <c r="F336" s="41"/>
      <c r="H336" s="43"/>
      <c r="J336" s="50"/>
      <c r="L336" s="41"/>
      <c r="N336" s="41"/>
      <c r="P336" s="41"/>
      <c r="R336" s="41"/>
      <c r="T336" s="41"/>
      <c r="V336" s="51"/>
      <c r="X336" s="45"/>
      <c r="Z336" s="45"/>
      <c r="AB336" s="153"/>
      <c r="AD336" s="41"/>
      <c r="AF336" s="46"/>
      <c r="AH336" s="46"/>
      <c r="AJ336" s="48"/>
      <c r="AK336" s="84"/>
      <c r="AL336"/>
      <c r="AM336"/>
    </row>
    <row r="337" spans="1:39" s="42" customFormat="1">
      <c r="A337"/>
      <c r="B337"/>
      <c r="C337"/>
      <c r="D337" s="111"/>
      <c r="F337" s="41"/>
      <c r="H337" s="43"/>
      <c r="J337" s="50"/>
      <c r="L337" s="41"/>
      <c r="N337" s="41"/>
      <c r="P337" s="41"/>
      <c r="R337" s="41"/>
      <c r="T337" s="41"/>
      <c r="V337" s="51"/>
      <c r="X337" s="45"/>
      <c r="Z337" s="45"/>
      <c r="AB337" s="153"/>
      <c r="AD337" s="41"/>
      <c r="AF337" s="46"/>
      <c r="AH337" s="46"/>
      <c r="AJ337" s="48"/>
      <c r="AK337" s="84"/>
      <c r="AL337"/>
      <c r="AM337"/>
    </row>
    <row r="338" spans="1:39" s="42" customFormat="1">
      <c r="A338"/>
      <c r="B338"/>
      <c r="C338"/>
      <c r="D338" s="111"/>
      <c r="F338" s="41"/>
      <c r="H338" s="43"/>
      <c r="J338" s="50"/>
      <c r="L338" s="41"/>
      <c r="N338" s="41"/>
      <c r="P338" s="41"/>
      <c r="R338" s="41"/>
      <c r="T338" s="41"/>
      <c r="V338" s="51"/>
      <c r="X338" s="45"/>
      <c r="Z338" s="45"/>
      <c r="AB338" s="153"/>
      <c r="AD338" s="41"/>
      <c r="AF338" s="46"/>
      <c r="AH338" s="46"/>
      <c r="AJ338" s="48"/>
      <c r="AK338" s="84"/>
      <c r="AL338"/>
      <c r="AM338"/>
    </row>
    <row r="339" spans="1:39" s="42" customFormat="1">
      <c r="A339"/>
      <c r="B339"/>
      <c r="C339"/>
      <c r="D339" s="111"/>
      <c r="F339" s="41"/>
      <c r="H339" s="43"/>
      <c r="J339" s="50"/>
      <c r="L339" s="41"/>
      <c r="N339" s="41"/>
      <c r="P339" s="41"/>
      <c r="R339" s="41"/>
      <c r="T339" s="41"/>
      <c r="V339" s="51"/>
      <c r="X339" s="45"/>
      <c r="Z339" s="45"/>
      <c r="AB339" s="153"/>
      <c r="AD339" s="41"/>
      <c r="AF339" s="46"/>
      <c r="AH339" s="46"/>
      <c r="AJ339" s="48"/>
      <c r="AK339" s="84"/>
      <c r="AL339"/>
      <c r="AM339"/>
    </row>
    <row r="340" spans="1:39" s="42" customFormat="1">
      <c r="A340"/>
      <c r="B340"/>
      <c r="C340"/>
      <c r="D340" s="111"/>
      <c r="F340" s="41"/>
      <c r="H340" s="43"/>
      <c r="J340" s="50"/>
      <c r="L340" s="41"/>
      <c r="N340" s="41"/>
      <c r="P340" s="41"/>
      <c r="R340" s="41"/>
      <c r="T340" s="41"/>
      <c r="V340" s="51"/>
      <c r="X340" s="45"/>
      <c r="Z340" s="45"/>
      <c r="AB340" s="153"/>
      <c r="AD340" s="41"/>
      <c r="AF340" s="46"/>
      <c r="AH340" s="46"/>
      <c r="AJ340" s="48"/>
      <c r="AK340" s="84"/>
      <c r="AL340"/>
      <c r="AM340"/>
    </row>
    <row r="341" spans="1:39" s="42" customFormat="1">
      <c r="A341"/>
      <c r="B341"/>
      <c r="C341"/>
      <c r="D341" s="111"/>
      <c r="F341" s="41"/>
      <c r="H341" s="43"/>
      <c r="J341" s="50"/>
      <c r="L341" s="41"/>
      <c r="N341" s="41"/>
      <c r="P341" s="41"/>
      <c r="R341" s="41"/>
      <c r="T341" s="41"/>
      <c r="V341" s="51"/>
      <c r="X341" s="45"/>
      <c r="Z341" s="45"/>
      <c r="AB341" s="153"/>
      <c r="AD341" s="41"/>
      <c r="AF341" s="46"/>
      <c r="AH341" s="46"/>
      <c r="AJ341" s="48"/>
      <c r="AK341" s="84"/>
      <c r="AL341"/>
      <c r="AM341"/>
    </row>
    <row r="342" spans="1:39" s="42" customFormat="1">
      <c r="A342"/>
      <c r="B342"/>
      <c r="C342"/>
      <c r="D342" s="111"/>
      <c r="F342" s="41"/>
      <c r="H342" s="43"/>
      <c r="J342" s="50"/>
      <c r="L342" s="41"/>
      <c r="N342" s="41"/>
      <c r="P342" s="41"/>
      <c r="R342" s="41"/>
      <c r="T342" s="41"/>
      <c r="V342" s="51"/>
      <c r="X342" s="45"/>
      <c r="Z342" s="45"/>
      <c r="AB342" s="153"/>
      <c r="AD342" s="41"/>
      <c r="AF342" s="46"/>
      <c r="AH342" s="46"/>
      <c r="AJ342" s="48"/>
      <c r="AK342" s="84"/>
      <c r="AL342"/>
      <c r="AM342"/>
    </row>
    <row r="343" spans="1:39" s="42" customFormat="1">
      <c r="A343"/>
      <c r="B343"/>
      <c r="C343"/>
      <c r="D343" s="111"/>
      <c r="F343" s="41"/>
      <c r="H343" s="43"/>
      <c r="J343" s="50"/>
      <c r="L343" s="41"/>
      <c r="N343" s="41"/>
      <c r="P343" s="41"/>
      <c r="R343" s="41"/>
      <c r="T343" s="41"/>
      <c r="V343" s="51"/>
      <c r="X343" s="45"/>
      <c r="Z343" s="45"/>
      <c r="AB343" s="153"/>
      <c r="AD343" s="41"/>
      <c r="AF343" s="46"/>
      <c r="AH343" s="46"/>
      <c r="AJ343" s="48"/>
      <c r="AK343" s="84"/>
      <c r="AL343"/>
      <c r="AM343"/>
    </row>
    <row r="344" spans="1:39" s="42" customFormat="1">
      <c r="A344"/>
      <c r="B344"/>
      <c r="C344"/>
      <c r="D344" s="111"/>
      <c r="F344" s="41"/>
      <c r="H344" s="43"/>
      <c r="J344" s="50"/>
      <c r="L344" s="41"/>
      <c r="N344" s="41"/>
      <c r="P344" s="41"/>
      <c r="R344" s="41"/>
      <c r="T344" s="41"/>
      <c r="V344" s="51"/>
      <c r="X344" s="45"/>
      <c r="Z344" s="45"/>
      <c r="AB344" s="153"/>
      <c r="AD344" s="41"/>
      <c r="AF344" s="46"/>
      <c r="AH344" s="46"/>
      <c r="AJ344" s="48"/>
      <c r="AK344" s="84"/>
      <c r="AL344"/>
      <c r="AM344"/>
    </row>
    <row r="345" spans="1:39" s="42" customFormat="1">
      <c r="A345"/>
      <c r="B345"/>
      <c r="C345"/>
      <c r="D345" s="111"/>
      <c r="F345" s="41"/>
      <c r="H345" s="43"/>
      <c r="J345" s="50"/>
      <c r="L345" s="41"/>
      <c r="N345" s="41"/>
      <c r="P345" s="41"/>
      <c r="R345" s="41"/>
      <c r="T345" s="41"/>
      <c r="V345" s="51"/>
      <c r="X345" s="45"/>
      <c r="Z345" s="45"/>
      <c r="AB345" s="153"/>
      <c r="AD345" s="41"/>
      <c r="AF345" s="46"/>
      <c r="AH345" s="46"/>
      <c r="AJ345" s="48"/>
      <c r="AK345" s="84"/>
      <c r="AL345"/>
      <c r="AM345"/>
    </row>
    <row r="346" spans="1:39" s="42" customFormat="1">
      <c r="A346"/>
      <c r="B346"/>
      <c r="C346"/>
      <c r="D346" s="111"/>
      <c r="F346" s="41"/>
      <c r="H346" s="43"/>
      <c r="J346" s="50"/>
      <c r="L346" s="41"/>
      <c r="N346" s="41"/>
      <c r="P346" s="41"/>
      <c r="R346" s="41"/>
      <c r="T346" s="41"/>
      <c r="V346" s="51"/>
      <c r="X346" s="45"/>
      <c r="Z346" s="45"/>
      <c r="AB346" s="153"/>
      <c r="AD346" s="41"/>
      <c r="AF346" s="46"/>
      <c r="AH346" s="46"/>
      <c r="AJ346" s="48"/>
      <c r="AK346" s="84"/>
      <c r="AL346"/>
      <c r="AM346"/>
    </row>
    <row r="347" spans="1:39" s="42" customFormat="1">
      <c r="A347"/>
      <c r="B347"/>
      <c r="C347"/>
      <c r="D347" s="111"/>
      <c r="F347" s="41"/>
      <c r="H347" s="43"/>
      <c r="J347" s="50"/>
      <c r="L347" s="41"/>
      <c r="N347" s="41"/>
      <c r="P347" s="41"/>
      <c r="R347" s="41"/>
      <c r="T347" s="41"/>
      <c r="V347" s="51"/>
      <c r="X347" s="45"/>
      <c r="Z347" s="45"/>
      <c r="AB347" s="153"/>
      <c r="AD347" s="41"/>
      <c r="AF347" s="46"/>
      <c r="AH347" s="46"/>
      <c r="AJ347" s="48"/>
      <c r="AK347" s="84"/>
      <c r="AL347"/>
      <c r="AM347"/>
    </row>
    <row r="348" spans="1:39" s="42" customFormat="1">
      <c r="A348"/>
      <c r="B348"/>
      <c r="C348"/>
      <c r="D348" s="111"/>
      <c r="F348" s="41"/>
      <c r="H348" s="43"/>
      <c r="J348" s="50"/>
      <c r="L348" s="41"/>
      <c r="N348" s="41"/>
      <c r="P348" s="41"/>
      <c r="R348" s="41"/>
      <c r="T348" s="41"/>
      <c r="V348" s="51"/>
      <c r="X348" s="45"/>
      <c r="Z348" s="45"/>
      <c r="AB348" s="153"/>
      <c r="AD348" s="41"/>
      <c r="AF348" s="46"/>
      <c r="AH348" s="46"/>
      <c r="AJ348" s="48"/>
      <c r="AK348" s="84"/>
      <c r="AL348"/>
      <c r="AM348"/>
    </row>
    <row r="349" spans="1:39" s="42" customFormat="1">
      <c r="A349"/>
      <c r="B349"/>
      <c r="C349"/>
      <c r="D349" s="111"/>
      <c r="F349" s="41"/>
      <c r="H349" s="43"/>
      <c r="J349" s="50"/>
      <c r="L349" s="41"/>
      <c r="N349" s="41"/>
      <c r="P349" s="41"/>
      <c r="R349" s="41"/>
      <c r="T349" s="41"/>
      <c r="V349" s="51"/>
      <c r="X349" s="45"/>
      <c r="Z349" s="45"/>
      <c r="AB349" s="153"/>
      <c r="AD349" s="41"/>
      <c r="AF349" s="46"/>
      <c r="AH349" s="46"/>
      <c r="AJ349" s="48"/>
      <c r="AK349" s="84"/>
      <c r="AL349"/>
      <c r="AM349"/>
    </row>
    <row r="350" spans="1:39" s="42" customFormat="1">
      <c r="A350"/>
      <c r="B350"/>
      <c r="C350"/>
      <c r="D350" s="111"/>
      <c r="F350" s="41"/>
      <c r="H350" s="43"/>
      <c r="J350" s="50"/>
      <c r="L350" s="41"/>
      <c r="N350" s="41"/>
      <c r="P350" s="41"/>
      <c r="R350" s="41"/>
      <c r="T350" s="41"/>
      <c r="V350" s="51"/>
      <c r="X350" s="45"/>
      <c r="Z350" s="45"/>
      <c r="AB350" s="153"/>
      <c r="AD350" s="41"/>
      <c r="AF350" s="46"/>
      <c r="AH350" s="46"/>
      <c r="AJ350" s="48"/>
      <c r="AK350" s="84"/>
      <c r="AL350"/>
      <c r="AM350"/>
    </row>
    <row r="351" spans="1:39" s="42" customFormat="1">
      <c r="A351"/>
      <c r="B351"/>
      <c r="C351"/>
      <c r="D351" s="111"/>
      <c r="F351" s="41"/>
      <c r="H351" s="43"/>
      <c r="J351" s="50"/>
      <c r="L351" s="41"/>
      <c r="N351" s="41"/>
      <c r="P351" s="41"/>
      <c r="R351" s="41"/>
      <c r="T351" s="41"/>
      <c r="V351" s="51"/>
      <c r="X351" s="45"/>
      <c r="Z351" s="45"/>
      <c r="AB351" s="153"/>
      <c r="AD351" s="41"/>
      <c r="AF351" s="46"/>
      <c r="AH351" s="46"/>
      <c r="AJ351" s="48"/>
      <c r="AK351" s="84"/>
      <c r="AL351"/>
      <c r="AM351"/>
    </row>
    <row r="352" spans="1:39" s="42" customFormat="1">
      <c r="A352"/>
      <c r="B352"/>
      <c r="C352"/>
      <c r="D352" s="111"/>
      <c r="F352" s="41"/>
      <c r="H352" s="43"/>
      <c r="J352" s="50"/>
      <c r="L352" s="41"/>
      <c r="N352" s="41"/>
      <c r="P352" s="41"/>
      <c r="R352" s="41"/>
      <c r="T352" s="41"/>
      <c r="V352" s="51"/>
      <c r="X352" s="45"/>
      <c r="Z352" s="45"/>
      <c r="AB352" s="153"/>
      <c r="AD352" s="41"/>
      <c r="AF352" s="46"/>
      <c r="AH352" s="46"/>
      <c r="AJ352" s="48"/>
      <c r="AK352" s="84"/>
      <c r="AL352"/>
      <c r="AM352"/>
    </row>
    <row r="353" spans="1:39" s="42" customFormat="1">
      <c r="A353"/>
      <c r="B353"/>
      <c r="C353"/>
      <c r="D353" s="111"/>
      <c r="F353" s="41"/>
      <c r="H353" s="43"/>
      <c r="J353" s="50"/>
      <c r="L353" s="41"/>
      <c r="N353" s="41"/>
      <c r="P353" s="41"/>
      <c r="R353" s="41"/>
      <c r="T353" s="41"/>
      <c r="V353" s="51"/>
      <c r="X353" s="45"/>
      <c r="Z353" s="45"/>
      <c r="AB353" s="153"/>
      <c r="AD353" s="41"/>
      <c r="AF353" s="46"/>
      <c r="AH353" s="46"/>
      <c r="AJ353" s="48"/>
      <c r="AK353" s="84"/>
      <c r="AL353"/>
      <c r="AM353"/>
    </row>
    <row r="354" spans="1:39" s="42" customFormat="1">
      <c r="A354"/>
      <c r="B354"/>
      <c r="C354"/>
      <c r="D354" s="111"/>
      <c r="F354" s="41"/>
      <c r="H354" s="43"/>
      <c r="J354" s="50"/>
      <c r="L354" s="41"/>
      <c r="N354" s="41"/>
      <c r="P354" s="41"/>
      <c r="R354" s="41"/>
      <c r="T354" s="41"/>
      <c r="V354" s="51"/>
      <c r="X354" s="45"/>
      <c r="Z354" s="45"/>
      <c r="AB354" s="153"/>
      <c r="AD354" s="41"/>
      <c r="AF354" s="46"/>
      <c r="AH354" s="46"/>
      <c r="AJ354" s="48"/>
      <c r="AK354" s="84"/>
      <c r="AL354"/>
      <c r="AM354"/>
    </row>
    <row r="355" spans="1:39" s="42" customFormat="1">
      <c r="A355"/>
      <c r="B355"/>
      <c r="C355"/>
      <c r="D355" s="111"/>
      <c r="F355" s="41"/>
      <c r="H355" s="43"/>
      <c r="J355" s="50"/>
      <c r="L355" s="41"/>
      <c r="N355" s="41"/>
      <c r="P355" s="41"/>
      <c r="R355" s="41"/>
      <c r="T355" s="41"/>
      <c r="V355" s="51"/>
      <c r="X355" s="45"/>
      <c r="Z355" s="45"/>
      <c r="AB355" s="153"/>
      <c r="AD355" s="41"/>
      <c r="AF355" s="46"/>
      <c r="AH355" s="46"/>
      <c r="AJ355" s="48"/>
      <c r="AK355" s="84"/>
      <c r="AL355"/>
      <c r="AM355"/>
    </row>
    <row r="356" spans="1:39" s="42" customFormat="1">
      <c r="A356"/>
      <c r="B356"/>
      <c r="C356"/>
      <c r="D356" s="111"/>
      <c r="F356" s="41"/>
      <c r="H356" s="43"/>
      <c r="J356" s="50"/>
      <c r="L356" s="41"/>
      <c r="N356" s="41"/>
      <c r="P356" s="41"/>
      <c r="R356" s="41"/>
      <c r="T356" s="41"/>
      <c r="V356" s="51"/>
      <c r="X356" s="45"/>
      <c r="Z356" s="45"/>
      <c r="AB356" s="153"/>
      <c r="AD356" s="41"/>
      <c r="AF356" s="46"/>
      <c r="AH356" s="46"/>
      <c r="AJ356" s="48"/>
      <c r="AK356" s="84"/>
      <c r="AL356"/>
      <c r="AM356"/>
    </row>
    <row r="357" spans="1:39" s="42" customFormat="1">
      <c r="A357"/>
      <c r="B357"/>
      <c r="C357"/>
      <c r="D357" s="111"/>
      <c r="F357" s="41"/>
      <c r="H357" s="43"/>
      <c r="J357" s="50"/>
      <c r="L357" s="41"/>
      <c r="N357" s="41"/>
      <c r="P357" s="41"/>
      <c r="R357" s="41"/>
      <c r="T357" s="41"/>
      <c r="V357" s="51"/>
      <c r="X357" s="45"/>
      <c r="Z357" s="45"/>
      <c r="AB357" s="153"/>
      <c r="AD357" s="41"/>
      <c r="AF357" s="46"/>
      <c r="AH357" s="46"/>
      <c r="AJ357" s="48"/>
      <c r="AK357" s="84"/>
      <c r="AL357"/>
      <c r="AM357"/>
    </row>
    <row r="358" spans="1:39" s="42" customFormat="1">
      <c r="A358"/>
      <c r="B358"/>
      <c r="C358"/>
      <c r="D358" s="111"/>
      <c r="F358" s="41"/>
      <c r="H358" s="43"/>
      <c r="J358" s="50"/>
      <c r="L358" s="41"/>
      <c r="N358" s="41"/>
      <c r="P358" s="41"/>
      <c r="R358" s="41"/>
      <c r="T358" s="41"/>
      <c r="V358" s="51"/>
      <c r="X358" s="45"/>
      <c r="Z358" s="45"/>
      <c r="AB358" s="153"/>
      <c r="AD358" s="41"/>
      <c r="AF358" s="46"/>
      <c r="AH358" s="46"/>
      <c r="AJ358" s="48"/>
      <c r="AK358" s="84"/>
      <c r="AL358"/>
      <c r="AM358"/>
    </row>
    <row r="359" spans="1:39" s="42" customFormat="1">
      <c r="A359"/>
      <c r="B359"/>
      <c r="C359"/>
      <c r="D359" s="111"/>
      <c r="F359" s="41"/>
      <c r="H359" s="43"/>
      <c r="J359" s="50"/>
      <c r="L359" s="41"/>
      <c r="N359" s="41"/>
      <c r="P359" s="41"/>
      <c r="R359" s="41"/>
      <c r="T359" s="41"/>
      <c r="V359" s="51"/>
      <c r="X359" s="45"/>
      <c r="Z359" s="45"/>
      <c r="AB359" s="153"/>
      <c r="AD359" s="41"/>
      <c r="AF359" s="46"/>
      <c r="AH359" s="46"/>
      <c r="AJ359" s="48"/>
      <c r="AK359" s="84"/>
      <c r="AL359"/>
      <c r="AM359"/>
    </row>
    <row r="360" spans="1:39" s="42" customFormat="1">
      <c r="A360"/>
      <c r="B360"/>
      <c r="C360"/>
      <c r="D360" s="111"/>
      <c r="F360" s="41"/>
      <c r="H360" s="43"/>
      <c r="J360" s="50"/>
      <c r="L360" s="41"/>
      <c r="N360" s="41"/>
      <c r="P360" s="41"/>
      <c r="R360" s="41"/>
      <c r="T360" s="41"/>
      <c r="V360" s="51"/>
      <c r="X360" s="45"/>
      <c r="Z360" s="45"/>
      <c r="AB360" s="153"/>
      <c r="AD360" s="41"/>
      <c r="AF360" s="46"/>
      <c r="AH360" s="46"/>
      <c r="AJ360" s="48"/>
      <c r="AK360" s="84"/>
      <c r="AL360"/>
      <c r="AM360"/>
    </row>
    <row r="361" spans="1:39" s="42" customFormat="1">
      <c r="A361"/>
      <c r="B361"/>
      <c r="C361"/>
      <c r="D361" s="111"/>
      <c r="F361" s="41"/>
      <c r="H361" s="43"/>
      <c r="J361" s="50"/>
      <c r="L361" s="41"/>
      <c r="N361" s="41"/>
      <c r="P361" s="41"/>
      <c r="R361" s="41"/>
      <c r="T361" s="41"/>
      <c r="V361" s="51"/>
      <c r="X361" s="45"/>
      <c r="Z361" s="45"/>
      <c r="AB361" s="153"/>
      <c r="AD361" s="41"/>
      <c r="AF361" s="46"/>
      <c r="AH361" s="46"/>
      <c r="AJ361" s="48"/>
      <c r="AK361" s="84"/>
      <c r="AL361"/>
      <c r="AM361"/>
    </row>
    <row r="362" spans="1:39" s="42" customFormat="1">
      <c r="A362"/>
      <c r="B362"/>
      <c r="C362"/>
      <c r="D362" s="111"/>
      <c r="F362" s="41"/>
      <c r="H362" s="43"/>
      <c r="J362" s="50"/>
      <c r="L362" s="41"/>
      <c r="N362" s="41"/>
      <c r="P362" s="41"/>
      <c r="R362" s="41"/>
      <c r="T362" s="41"/>
      <c r="V362" s="51"/>
      <c r="X362" s="45"/>
      <c r="Z362" s="45"/>
      <c r="AB362" s="153"/>
      <c r="AD362" s="41"/>
      <c r="AF362" s="46"/>
      <c r="AH362" s="46"/>
      <c r="AJ362" s="48"/>
      <c r="AK362" s="84"/>
      <c r="AL362"/>
      <c r="AM362"/>
    </row>
    <row r="363" spans="1:39" s="42" customFormat="1">
      <c r="A363"/>
      <c r="B363"/>
      <c r="C363"/>
      <c r="D363" s="111"/>
      <c r="F363" s="41"/>
      <c r="H363" s="43"/>
      <c r="J363" s="50"/>
      <c r="L363" s="41"/>
      <c r="N363" s="41"/>
      <c r="P363" s="41"/>
      <c r="R363" s="41"/>
      <c r="T363" s="41"/>
      <c r="V363" s="51"/>
      <c r="X363" s="45"/>
      <c r="Z363" s="45"/>
      <c r="AB363" s="153"/>
      <c r="AD363" s="41"/>
      <c r="AF363" s="46"/>
      <c r="AH363" s="46"/>
      <c r="AJ363" s="48"/>
      <c r="AK363" s="84"/>
      <c r="AL363"/>
      <c r="AM363"/>
    </row>
    <row r="364" spans="1:39" s="42" customFormat="1">
      <c r="A364"/>
      <c r="B364"/>
      <c r="C364"/>
      <c r="D364" s="111"/>
      <c r="F364" s="41"/>
      <c r="H364" s="43"/>
      <c r="J364" s="50"/>
      <c r="L364" s="41"/>
      <c r="N364" s="41"/>
      <c r="P364" s="41"/>
      <c r="R364" s="41"/>
      <c r="T364" s="41"/>
      <c r="V364" s="51"/>
      <c r="X364" s="45"/>
      <c r="Z364" s="45"/>
      <c r="AB364" s="153"/>
      <c r="AD364" s="41"/>
      <c r="AF364" s="46"/>
      <c r="AH364" s="46"/>
      <c r="AJ364" s="48"/>
      <c r="AK364" s="84"/>
      <c r="AL364"/>
      <c r="AM364"/>
    </row>
    <row r="365" spans="1:39" s="42" customFormat="1">
      <c r="A365"/>
      <c r="B365"/>
      <c r="C365"/>
      <c r="D365" s="111"/>
      <c r="F365" s="41"/>
      <c r="H365" s="43"/>
      <c r="J365" s="50"/>
      <c r="L365" s="41"/>
      <c r="N365" s="41"/>
      <c r="P365" s="41"/>
      <c r="R365" s="41"/>
      <c r="T365" s="41"/>
      <c r="V365" s="51"/>
      <c r="X365" s="45"/>
      <c r="Z365" s="45"/>
      <c r="AB365" s="153"/>
      <c r="AD365" s="41"/>
      <c r="AF365" s="46"/>
      <c r="AH365" s="46"/>
      <c r="AJ365" s="48"/>
      <c r="AK365" s="84"/>
      <c r="AL365"/>
      <c r="AM365"/>
    </row>
    <row r="366" spans="1:39" s="42" customFormat="1">
      <c r="A366"/>
      <c r="B366"/>
      <c r="C366"/>
      <c r="D366" s="111"/>
      <c r="F366" s="41"/>
      <c r="H366" s="43"/>
      <c r="J366" s="50"/>
      <c r="L366" s="41"/>
      <c r="N366" s="41"/>
      <c r="P366" s="41"/>
      <c r="R366" s="41"/>
      <c r="T366" s="41"/>
      <c r="V366" s="51"/>
      <c r="X366" s="45"/>
      <c r="Z366" s="45"/>
      <c r="AB366" s="153"/>
      <c r="AD366" s="41"/>
      <c r="AF366" s="46"/>
      <c r="AH366" s="46"/>
      <c r="AJ366" s="48"/>
      <c r="AK366" s="84"/>
      <c r="AL366"/>
      <c r="AM366"/>
    </row>
    <row r="367" spans="1:39" s="42" customFormat="1">
      <c r="A367"/>
      <c r="B367"/>
      <c r="C367"/>
      <c r="D367" s="111"/>
      <c r="F367" s="41"/>
      <c r="H367" s="43"/>
      <c r="J367" s="50"/>
      <c r="L367" s="41"/>
      <c r="N367" s="41"/>
      <c r="P367" s="41"/>
      <c r="R367" s="41"/>
      <c r="T367" s="41"/>
      <c r="V367" s="51"/>
      <c r="X367" s="45"/>
      <c r="Z367" s="45"/>
      <c r="AB367" s="153"/>
      <c r="AD367" s="41"/>
      <c r="AF367" s="46"/>
      <c r="AH367" s="46"/>
      <c r="AJ367" s="48"/>
      <c r="AK367" s="84"/>
      <c r="AL367"/>
      <c r="AM367"/>
    </row>
    <row r="368" spans="1:39" s="42" customFormat="1">
      <c r="A368"/>
      <c r="B368"/>
      <c r="C368"/>
      <c r="D368" s="111"/>
      <c r="F368" s="41"/>
      <c r="H368" s="43"/>
      <c r="J368" s="50"/>
      <c r="L368" s="41"/>
      <c r="N368" s="41"/>
      <c r="P368" s="41"/>
      <c r="R368" s="41"/>
      <c r="T368" s="41"/>
      <c r="V368" s="51"/>
      <c r="X368" s="45"/>
      <c r="Z368" s="45"/>
      <c r="AB368" s="153"/>
      <c r="AD368" s="41"/>
      <c r="AF368" s="46"/>
      <c r="AH368" s="46"/>
      <c r="AJ368" s="48"/>
      <c r="AK368" s="84"/>
      <c r="AL368"/>
      <c r="AM368"/>
    </row>
    <row r="369" spans="1:39" s="42" customFormat="1">
      <c r="A369"/>
      <c r="B369"/>
      <c r="C369"/>
      <c r="D369" s="111"/>
      <c r="F369" s="41"/>
      <c r="H369" s="43"/>
      <c r="J369" s="50"/>
      <c r="L369" s="41"/>
      <c r="N369" s="41"/>
      <c r="P369" s="41"/>
      <c r="R369" s="41"/>
      <c r="T369" s="41"/>
      <c r="V369" s="51"/>
      <c r="X369" s="45"/>
      <c r="Z369" s="45"/>
      <c r="AB369" s="153"/>
      <c r="AD369" s="41"/>
      <c r="AF369" s="46"/>
      <c r="AH369" s="46"/>
      <c r="AJ369" s="48"/>
      <c r="AK369" s="84"/>
      <c r="AL369"/>
      <c r="AM369"/>
    </row>
    <row r="370" spans="1:39" s="42" customFormat="1">
      <c r="A370"/>
      <c r="B370"/>
      <c r="C370"/>
      <c r="D370" s="111"/>
      <c r="F370" s="41"/>
      <c r="H370" s="43"/>
      <c r="J370" s="50"/>
      <c r="L370" s="41"/>
      <c r="N370" s="41"/>
      <c r="P370" s="41"/>
      <c r="R370" s="41"/>
      <c r="T370" s="41"/>
      <c r="V370" s="51"/>
      <c r="X370" s="45"/>
      <c r="Z370" s="45"/>
      <c r="AB370" s="153"/>
      <c r="AD370" s="41"/>
      <c r="AF370" s="46"/>
      <c r="AH370" s="46"/>
      <c r="AJ370" s="48"/>
      <c r="AK370" s="84"/>
      <c r="AL370"/>
      <c r="AM370"/>
    </row>
    <row r="371" spans="1:39" s="42" customFormat="1">
      <c r="A371"/>
      <c r="B371"/>
      <c r="C371"/>
      <c r="D371" s="111"/>
      <c r="F371" s="41"/>
      <c r="H371" s="43"/>
      <c r="J371" s="50"/>
      <c r="L371" s="41"/>
      <c r="N371" s="41"/>
      <c r="P371" s="41"/>
      <c r="R371" s="41"/>
      <c r="T371" s="41"/>
      <c r="V371" s="51"/>
      <c r="X371" s="45"/>
      <c r="Z371" s="45"/>
      <c r="AB371" s="153"/>
      <c r="AD371" s="41"/>
      <c r="AF371" s="46"/>
      <c r="AH371" s="46"/>
      <c r="AJ371" s="48"/>
      <c r="AK371" s="84"/>
      <c r="AL371"/>
      <c r="AM371"/>
    </row>
    <row r="372" spans="1:39" s="42" customFormat="1">
      <c r="A372"/>
      <c r="B372"/>
      <c r="C372"/>
      <c r="D372" s="111"/>
      <c r="F372" s="41"/>
      <c r="H372" s="43"/>
      <c r="J372" s="50"/>
      <c r="L372" s="41"/>
      <c r="N372" s="41"/>
      <c r="P372" s="41"/>
      <c r="R372" s="41"/>
      <c r="T372" s="41"/>
      <c r="V372" s="51"/>
      <c r="X372" s="45"/>
      <c r="Z372" s="45"/>
      <c r="AB372" s="153"/>
      <c r="AD372" s="41"/>
      <c r="AF372" s="46"/>
      <c r="AH372" s="46"/>
      <c r="AJ372" s="48"/>
      <c r="AK372" s="84"/>
      <c r="AL372"/>
      <c r="AM372"/>
    </row>
    <row r="373" spans="1:39" s="42" customFormat="1">
      <c r="A373"/>
      <c r="B373"/>
      <c r="C373"/>
      <c r="D373" s="111"/>
      <c r="F373" s="41"/>
      <c r="H373" s="43"/>
      <c r="J373" s="50"/>
      <c r="L373" s="41"/>
      <c r="N373" s="41"/>
      <c r="P373" s="41"/>
      <c r="R373" s="41"/>
      <c r="T373" s="41"/>
      <c r="V373" s="51"/>
      <c r="X373" s="45"/>
      <c r="Z373" s="45"/>
      <c r="AB373" s="153"/>
      <c r="AD373" s="41"/>
      <c r="AF373" s="46"/>
      <c r="AH373" s="46"/>
      <c r="AJ373" s="48"/>
      <c r="AK373" s="84"/>
      <c r="AL373"/>
      <c r="AM373"/>
    </row>
    <row r="374" spans="1:39" s="42" customFormat="1">
      <c r="A374"/>
      <c r="B374"/>
      <c r="C374"/>
      <c r="D374" s="111"/>
      <c r="F374" s="41"/>
      <c r="H374" s="43"/>
      <c r="J374" s="50"/>
      <c r="L374" s="41"/>
      <c r="N374" s="41"/>
      <c r="P374" s="41"/>
      <c r="R374" s="41"/>
      <c r="T374" s="41"/>
      <c r="V374" s="51"/>
      <c r="X374" s="45"/>
      <c r="Z374" s="45"/>
      <c r="AB374" s="153"/>
      <c r="AD374" s="41"/>
      <c r="AF374" s="46"/>
      <c r="AH374" s="46"/>
      <c r="AJ374" s="48"/>
      <c r="AK374" s="84"/>
      <c r="AL374"/>
      <c r="AM374"/>
    </row>
    <row r="375" spans="1:39" s="42" customFormat="1">
      <c r="A375"/>
      <c r="B375"/>
      <c r="C375"/>
      <c r="D375" s="111"/>
      <c r="F375" s="41"/>
      <c r="H375" s="43"/>
      <c r="J375" s="50"/>
      <c r="L375" s="41"/>
      <c r="N375" s="41"/>
      <c r="P375" s="41"/>
      <c r="R375" s="41"/>
      <c r="T375" s="41"/>
      <c r="V375" s="51"/>
      <c r="X375" s="45"/>
      <c r="Z375" s="45"/>
      <c r="AB375" s="153"/>
      <c r="AD375" s="41"/>
      <c r="AF375" s="46"/>
      <c r="AH375" s="46"/>
      <c r="AJ375" s="48"/>
      <c r="AK375" s="84"/>
      <c r="AL375"/>
      <c r="AM375"/>
    </row>
    <row r="376" spans="1:39" s="42" customFormat="1">
      <c r="A376"/>
      <c r="B376"/>
      <c r="C376"/>
      <c r="D376" s="111"/>
      <c r="F376" s="41"/>
      <c r="H376" s="43"/>
      <c r="J376" s="50"/>
      <c r="L376" s="41"/>
      <c r="N376" s="41"/>
      <c r="P376" s="41"/>
      <c r="R376" s="41"/>
      <c r="T376" s="41"/>
      <c r="V376" s="51"/>
      <c r="X376" s="45"/>
      <c r="Z376" s="45"/>
      <c r="AB376" s="153"/>
      <c r="AD376" s="41"/>
      <c r="AF376" s="46"/>
      <c r="AH376" s="46"/>
      <c r="AJ376" s="48"/>
      <c r="AK376" s="84"/>
      <c r="AL376"/>
      <c r="AM376"/>
    </row>
    <row r="377" spans="1:39" s="42" customFormat="1">
      <c r="A377"/>
      <c r="B377"/>
      <c r="C377"/>
      <c r="D377" s="111"/>
      <c r="F377" s="41"/>
      <c r="H377" s="43"/>
      <c r="J377" s="50"/>
      <c r="L377" s="41"/>
      <c r="N377" s="41"/>
      <c r="P377" s="41"/>
      <c r="R377" s="41"/>
      <c r="T377" s="41"/>
      <c r="V377" s="51"/>
      <c r="X377" s="45"/>
      <c r="Z377" s="45"/>
      <c r="AB377" s="153"/>
      <c r="AD377" s="41"/>
      <c r="AF377" s="46"/>
      <c r="AH377" s="46"/>
      <c r="AJ377" s="48"/>
      <c r="AK377" s="84"/>
      <c r="AL377"/>
      <c r="AM377"/>
    </row>
    <row r="378" spans="1:39" s="42" customFormat="1">
      <c r="A378"/>
      <c r="B378"/>
      <c r="C378"/>
      <c r="D378" s="111"/>
      <c r="F378" s="41"/>
      <c r="H378" s="43"/>
      <c r="J378" s="50"/>
      <c r="L378" s="41"/>
      <c r="N378" s="41"/>
      <c r="P378" s="41"/>
      <c r="R378" s="41"/>
      <c r="T378" s="41"/>
      <c r="V378" s="51"/>
      <c r="X378" s="45"/>
      <c r="Z378" s="45"/>
      <c r="AB378" s="153"/>
      <c r="AD378" s="41"/>
      <c r="AF378" s="46"/>
      <c r="AH378" s="46"/>
      <c r="AJ378" s="48"/>
      <c r="AK378" s="84"/>
      <c r="AL378"/>
      <c r="AM378"/>
    </row>
    <row r="379" spans="1:39" s="42" customFormat="1">
      <c r="A379"/>
      <c r="B379"/>
      <c r="C379"/>
      <c r="D379" s="111"/>
      <c r="F379" s="41"/>
      <c r="H379" s="43"/>
      <c r="J379" s="50"/>
      <c r="L379" s="41"/>
      <c r="N379" s="41"/>
      <c r="P379" s="41"/>
      <c r="R379" s="41"/>
      <c r="T379" s="41"/>
      <c r="V379" s="51"/>
      <c r="X379" s="45"/>
      <c r="Z379" s="45"/>
      <c r="AB379" s="153"/>
      <c r="AD379" s="41"/>
      <c r="AF379" s="46"/>
      <c r="AH379" s="46"/>
      <c r="AJ379" s="48"/>
      <c r="AK379" s="84"/>
      <c r="AL379"/>
      <c r="AM379"/>
    </row>
    <row r="380" spans="1:39" s="42" customFormat="1">
      <c r="A380"/>
      <c r="B380"/>
      <c r="C380"/>
      <c r="D380" s="111"/>
      <c r="F380" s="41"/>
      <c r="H380" s="43"/>
      <c r="J380" s="50"/>
      <c r="L380" s="41"/>
      <c r="N380" s="41"/>
      <c r="P380" s="41"/>
      <c r="R380" s="41"/>
      <c r="T380" s="41"/>
      <c r="V380" s="51"/>
      <c r="X380" s="45"/>
      <c r="Z380" s="45"/>
      <c r="AB380" s="153"/>
      <c r="AD380" s="41"/>
      <c r="AF380" s="46"/>
      <c r="AH380" s="46"/>
      <c r="AJ380" s="48"/>
      <c r="AK380" s="84"/>
      <c r="AL380"/>
      <c r="AM380"/>
    </row>
    <row r="381" spans="1:39" s="42" customFormat="1">
      <c r="A381"/>
      <c r="B381"/>
      <c r="C381"/>
      <c r="D381" s="111"/>
      <c r="F381" s="41"/>
      <c r="H381" s="43"/>
      <c r="J381" s="50"/>
      <c r="L381" s="41"/>
      <c r="N381" s="41"/>
      <c r="P381" s="41"/>
      <c r="R381" s="41"/>
      <c r="T381" s="41"/>
      <c r="V381" s="51"/>
      <c r="X381" s="45"/>
      <c r="Z381" s="45"/>
      <c r="AB381" s="153"/>
      <c r="AD381" s="41"/>
      <c r="AF381" s="46"/>
      <c r="AH381" s="46"/>
      <c r="AJ381" s="48"/>
      <c r="AK381" s="84"/>
      <c r="AL381"/>
      <c r="AM381"/>
    </row>
    <row r="382" spans="1:39" s="42" customFormat="1">
      <c r="A382"/>
      <c r="B382"/>
      <c r="C382"/>
      <c r="D382" s="111"/>
      <c r="F382" s="41"/>
      <c r="H382" s="43"/>
      <c r="J382" s="50"/>
      <c r="L382" s="41"/>
      <c r="N382" s="41"/>
      <c r="P382" s="41"/>
      <c r="R382" s="41"/>
      <c r="T382" s="41"/>
      <c r="V382" s="51"/>
      <c r="X382" s="45"/>
      <c r="Z382" s="45"/>
      <c r="AB382" s="153"/>
      <c r="AD382" s="41"/>
      <c r="AF382" s="46"/>
      <c r="AH382" s="46"/>
      <c r="AJ382" s="48"/>
      <c r="AK382" s="84"/>
      <c r="AL382"/>
      <c r="AM382"/>
    </row>
    <row r="383" spans="1:39" s="42" customFormat="1">
      <c r="A383"/>
      <c r="B383"/>
      <c r="C383"/>
      <c r="D383" s="111"/>
      <c r="F383" s="41"/>
      <c r="H383" s="43"/>
      <c r="J383" s="50"/>
      <c r="L383" s="41"/>
      <c r="N383" s="41"/>
      <c r="P383" s="41"/>
      <c r="R383" s="41"/>
      <c r="T383" s="41"/>
      <c r="V383" s="51"/>
      <c r="X383" s="45"/>
      <c r="Z383" s="45"/>
      <c r="AB383" s="153"/>
      <c r="AD383" s="41"/>
      <c r="AF383" s="46"/>
      <c r="AH383" s="46"/>
      <c r="AJ383" s="48"/>
      <c r="AK383" s="84"/>
      <c r="AL383"/>
      <c r="AM383"/>
    </row>
    <row r="384" spans="1:39" s="42" customFormat="1">
      <c r="A384"/>
      <c r="B384"/>
      <c r="C384"/>
      <c r="D384" s="111"/>
      <c r="F384" s="41"/>
      <c r="H384" s="43"/>
      <c r="J384" s="50"/>
      <c r="L384" s="41"/>
      <c r="N384" s="41"/>
      <c r="P384" s="41"/>
      <c r="R384" s="41"/>
      <c r="T384" s="41"/>
      <c r="V384" s="51"/>
      <c r="X384" s="45"/>
      <c r="Z384" s="45"/>
      <c r="AB384" s="153"/>
      <c r="AD384" s="41"/>
      <c r="AF384" s="46"/>
      <c r="AH384" s="46"/>
      <c r="AJ384" s="48"/>
      <c r="AK384" s="84"/>
      <c r="AL384"/>
      <c r="AM384"/>
    </row>
    <row r="385" spans="1:39" s="42" customFormat="1">
      <c r="A385"/>
      <c r="B385"/>
      <c r="C385"/>
      <c r="D385" s="111"/>
      <c r="F385" s="41"/>
      <c r="H385" s="43"/>
      <c r="J385" s="50"/>
      <c r="L385" s="41"/>
      <c r="N385" s="41"/>
      <c r="P385" s="41"/>
      <c r="R385" s="41"/>
      <c r="T385" s="41"/>
      <c r="V385" s="51"/>
      <c r="X385" s="45"/>
      <c r="Z385" s="45"/>
      <c r="AB385" s="153"/>
      <c r="AD385" s="41"/>
      <c r="AF385" s="46"/>
      <c r="AH385" s="46"/>
      <c r="AJ385" s="48"/>
      <c r="AK385" s="84"/>
      <c r="AL385"/>
      <c r="AM385"/>
    </row>
    <row r="386" spans="1:39" s="42" customFormat="1">
      <c r="A386"/>
      <c r="B386"/>
      <c r="C386"/>
      <c r="D386" s="111"/>
      <c r="F386" s="41"/>
      <c r="H386" s="43"/>
      <c r="J386" s="50"/>
      <c r="L386" s="41"/>
      <c r="N386" s="41"/>
      <c r="P386" s="41"/>
      <c r="R386" s="41"/>
      <c r="T386" s="41"/>
      <c r="V386" s="51"/>
      <c r="X386" s="45"/>
      <c r="Z386" s="45"/>
      <c r="AB386" s="153"/>
      <c r="AD386" s="41"/>
      <c r="AF386" s="46"/>
      <c r="AH386" s="46"/>
      <c r="AJ386" s="48"/>
      <c r="AK386" s="84"/>
      <c r="AL386"/>
      <c r="AM386"/>
    </row>
    <row r="387" spans="1:39" s="42" customFormat="1">
      <c r="A387"/>
      <c r="B387"/>
      <c r="C387"/>
      <c r="D387" s="111"/>
      <c r="F387" s="41"/>
      <c r="H387" s="43"/>
      <c r="J387" s="50"/>
      <c r="L387" s="41"/>
      <c r="N387" s="41"/>
      <c r="P387" s="41"/>
      <c r="R387" s="41"/>
      <c r="T387" s="41"/>
      <c r="V387" s="51"/>
      <c r="X387" s="45"/>
      <c r="Z387" s="45"/>
      <c r="AB387" s="153"/>
      <c r="AD387" s="41"/>
      <c r="AF387" s="46"/>
      <c r="AH387" s="46"/>
      <c r="AJ387" s="48"/>
      <c r="AK387" s="84"/>
      <c r="AL387"/>
      <c r="AM387"/>
    </row>
    <row r="388" spans="1:39" s="42" customFormat="1">
      <c r="A388"/>
      <c r="B388"/>
      <c r="C388"/>
      <c r="D388" s="111"/>
      <c r="F388" s="41"/>
      <c r="H388" s="43"/>
      <c r="J388" s="50"/>
      <c r="L388" s="41"/>
      <c r="N388" s="41"/>
      <c r="P388" s="41"/>
      <c r="R388" s="41"/>
      <c r="T388" s="41"/>
      <c r="V388" s="51"/>
      <c r="X388" s="45"/>
      <c r="Z388" s="45"/>
      <c r="AB388" s="153"/>
      <c r="AD388" s="41"/>
      <c r="AF388" s="46"/>
      <c r="AH388" s="46"/>
      <c r="AJ388" s="48"/>
      <c r="AK388" s="84"/>
      <c r="AL388"/>
      <c r="AM388"/>
    </row>
    <row r="389" spans="1:39" s="42" customFormat="1">
      <c r="A389"/>
      <c r="B389"/>
      <c r="C389"/>
      <c r="D389" s="111"/>
      <c r="F389" s="41"/>
      <c r="H389" s="43"/>
      <c r="J389" s="50"/>
      <c r="L389" s="41"/>
      <c r="N389" s="41"/>
      <c r="P389" s="41"/>
      <c r="R389" s="41"/>
      <c r="T389" s="41"/>
      <c r="V389" s="51"/>
      <c r="X389" s="45"/>
      <c r="Z389" s="45"/>
      <c r="AB389" s="153"/>
      <c r="AD389" s="41"/>
      <c r="AF389" s="46"/>
      <c r="AH389" s="46"/>
      <c r="AJ389" s="48"/>
      <c r="AK389" s="84"/>
      <c r="AL389"/>
      <c r="AM389"/>
    </row>
    <row r="390" spans="1:39" s="42" customFormat="1">
      <c r="A390"/>
      <c r="B390"/>
      <c r="C390"/>
      <c r="D390" s="111"/>
      <c r="F390" s="41"/>
      <c r="H390" s="43"/>
      <c r="J390" s="50"/>
      <c r="L390" s="41"/>
      <c r="N390" s="41"/>
      <c r="P390" s="41"/>
      <c r="R390" s="41"/>
      <c r="T390" s="41"/>
      <c r="V390" s="51"/>
      <c r="X390" s="45"/>
      <c r="Z390" s="45"/>
      <c r="AB390" s="153"/>
      <c r="AD390" s="41"/>
      <c r="AF390" s="46"/>
      <c r="AH390" s="46"/>
      <c r="AJ390" s="48"/>
      <c r="AK390" s="84"/>
      <c r="AL390"/>
      <c r="AM390"/>
    </row>
    <row r="391" spans="1:39" s="42" customFormat="1">
      <c r="A391"/>
      <c r="B391"/>
      <c r="C391"/>
      <c r="D391" s="111"/>
      <c r="F391" s="41"/>
      <c r="H391" s="43"/>
      <c r="J391" s="50"/>
      <c r="L391" s="41"/>
      <c r="N391" s="41"/>
      <c r="P391" s="41"/>
      <c r="R391" s="41"/>
      <c r="T391" s="41"/>
      <c r="V391" s="51"/>
      <c r="X391" s="45"/>
      <c r="Z391" s="45"/>
      <c r="AB391" s="153"/>
      <c r="AD391" s="41"/>
      <c r="AF391" s="46"/>
      <c r="AH391" s="46"/>
      <c r="AJ391" s="48"/>
      <c r="AK391" s="84"/>
      <c r="AL391"/>
      <c r="AM391"/>
    </row>
    <row r="392" spans="1:39" s="42" customFormat="1">
      <c r="A392"/>
      <c r="B392"/>
      <c r="C392"/>
      <c r="D392" s="111"/>
      <c r="F392" s="41"/>
      <c r="H392" s="43"/>
      <c r="J392" s="50"/>
      <c r="L392" s="41"/>
      <c r="N392" s="41"/>
      <c r="P392" s="41"/>
      <c r="R392" s="41"/>
      <c r="T392" s="41"/>
      <c r="V392" s="51"/>
      <c r="X392" s="45"/>
      <c r="Z392" s="45"/>
      <c r="AB392" s="153"/>
      <c r="AD392" s="41"/>
      <c r="AF392" s="46"/>
      <c r="AH392" s="46"/>
      <c r="AJ392" s="48"/>
      <c r="AK392" s="84"/>
      <c r="AL392"/>
      <c r="AM392"/>
    </row>
    <row r="393" spans="1:39" s="42" customFormat="1">
      <c r="A393"/>
      <c r="B393"/>
      <c r="C393"/>
      <c r="D393" s="111"/>
      <c r="F393" s="41"/>
      <c r="H393" s="43"/>
      <c r="J393" s="50"/>
      <c r="L393" s="41"/>
      <c r="N393" s="41"/>
      <c r="P393" s="41"/>
      <c r="R393" s="41"/>
      <c r="T393" s="41"/>
      <c r="V393" s="51"/>
      <c r="X393" s="45"/>
      <c r="Z393" s="45"/>
      <c r="AB393" s="153"/>
      <c r="AD393" s="41"/>
      <c r="AF393" s="46"/>
      <c r="AH393" s="46"/>
      <c r="AJ393" s="48"/>
      <c r="AK393" s="84"/>
      <c r="AL393"/>
      <c r="AM393"/>
    </row>
    <row r="394" spans="1:39" s="42" customFormat="1">
      <c r="A394"/>
      <c r="B394"/>
      <c r="C394"/>
      <c r="D394" s="111"/>
      <c r="F394" s="41"/>
      <c r="H394" s="43"/>
      <c r="J394" s="50"/>
      <c r="L394" s="41"/>
      <c r="N394" s="41"/>
      <c r="P394" s="41"/>
      <c r="R394" s="41"/>
      <c r="T394" s="41"/>
      <c r="V394" s="51"/>
      <c r="X394" s="45"/>
      <c r="Z394" s="45"/>
      <c r="AB394" s="153"/>
      <c r="AD394" s="41"/>
      <c r="AF394" s="46"/>
      <c r="AH394" s="46"/>
      <c r="AJ394" s="48"/>
      <c r="AK394" s="84"/>
      <c r="AL394"/>
      <c r="AM394"/>
    </row>
    <row r="395" spans="1:39" s="42" customFormat="1">
      <c r="A395"/>
      <c r="B395"/>
      <c r="C395"/>
      <c r="D395" s="111"/>
      <c r="F395" s="41"/>
      <c r="H395" s="43"/>
      <c r="J395" s="50"/>
      <c r="L395" s="41"/>
      <c r="N395" s="41"/>
      <c r="P395" s="41"/>
      <c r="R395" s="41"/>
      <c r="T395" s="41"/>
      <c r="V395" s="51"/>
      <c r="X395" s="45"/>
      <c r="Z395" s="45"/>
      <c r="AB395" s="153"/>
      <c r="AD395" s="41"/>
      <c r="AF395" s="46"/>
      <c r="AH395" s="46"/>
      <c r="AJ395" s="48"/>
      <c r="AK395" s="84"/>
      <c r="AL395"/>
      <c r="AM395"/>
    </row>
    <row r="396" spans="1:39" s="42" customFormat="1">
      <c r="A396"/>
      <c r="B396"/>
      <c r="C396"/>
      <c r="D396" s="111"/>
      <c r="F396" s="41"/>
      <c r="H396" s="43"/>
      <c r="J396" s="50"/>
      <c r="L396" s="41"/>
      <c r="N396" s="41"/>
      <c r="P396" s="41"/>
      <c r="R396" s="41"/>
      <c r="T396" s="41"/>
      <c r="V396" s="51"/>
      <c r="X396" s="45"/>
      <c r="Z396" s="45"/>
      <c r="AB396" s="153"/>
      <c r="AD396" s="41"/>
      <c r="AF396" s="46"/>
      <c r="AH396" s="46"/>
      <c r="AJ396" s="48"/>
      <c r="AK396" s="84"/>
      <c r="AL396"/>
      <c r="AM396"/>
    </row>
    <row r="397" spans="1:39" s="42" customFormat="1">
      <c r="A397"/>
      <c r="B397"/>
      <c r="C397"/>
      <c r="D397" s="111"/>
      <c r="F397" s="41"/>
      <c r="H397" s="43"/>
      <c r="J397" s="50"/>
      <c r="L397" s="41"/>
      <c r="N397" s="41"/>
      <c r="P397" s="41"/>
      <c r="R397" s="41"/>
      <c r="T397" s="41"/>
      <c r="V397" s="51"/>
      <c r="X397" s="45"/>
      <c r="Z397" s="45"/>
      <c r="AB397" s="153"/>
      <c r="AD397" s="41"/>
      <c r="AF397" s="46"/>
      <c r="AH397" s="46"/>
      <c r="AJ397" s="48"/>
      <c r="AK397" s="84"/>
      <c r="AL397"/>
      <c r="AM397"/>
    </row>
    <row r="398" spans="1:39" s="42" customFormat="1">
      <c r="A398"/>
      <c r="B398"/>
      <c r="C398"/>
      <c r="D398" s="111"/>
      <c r="F398" s="41"/>
      <c r="H398" s="43"/>
      <c r="J398" s="50"/>
      <c r="L398" s="41"/>
      <c r="N398" s="41"/>
      <c r="P398" s="41"/>
      <c r="R398" s="41"/>
      <c r="T398" s="41"/>
      <c r="V398" s="51"/>
      <c r="X398" s="45"/>
      <c r="Z398" s="45"/>
      <c r="AB398" s="153"/>
      <c r="AD398" s="41"/>
      <c r="AF398" s="46"/>
      <c r="AH398" s="46"/>
      <c r="AJ398" s="48"/>
      <c r="AK398" s="84"/>
      <c r="AL398"/>
      <c r="AM398"/>
    </row>
    <row r="399" spans="1:39" s="42" customFormat="1">
      <c r="A399"/>
      <c r="B399"/>
      <c r="C399"/>
      <c r="D399" s="111"/>
      <c r="F399" s="41"/>
      <c r="H399" s="43"/>
      <c r="J399" s="50"/>
      <c r="L399" s="41"/>
      <c r="N399" s="41"/>
      <c r="P399" s="41"/>
      <c r="R399" s="41"/>
      <c r="T399" s="41"/>
      <c r="V399" s="51"/>
      <c r="X399" s="45"/>
      <c r="Z399" s="45"/>
      <c r="AB399" s="153"/>
      <c r="AD399" s="41"/>
      <c r="AF399" s="46"/>
      <c r="AH399" s="46"/>
      <c r="AJ399" s="48"/>
      <c r="AK399" s="84"/>
      <c r="AL399"/>
      <c r="AM399"/>
    </row>
    <row r="400" spans="1:39" s="42" customFormat="1">
      <c r="A400"/>
      <c r="B400"/>
      <c r="C400"/>
      <c r="D400" s="111"/>
      <c r="F400" s="41"/>
      <c r="H400" s="43"/>
      <c r="J400" s="50"/>
      <c r="L400" s="41"/>
      <c r="N400" s="41"/>
      <c r="P400" s="41"/>
      <c r="R400" s="41"/>
      <c r="T400" s="41"/>
      <c r="V400" s="51"/>
      <c r="X400" s="45"/>
      <c r="Z400" s="45"/>
      <c r="AB400" s="153"/>
      <c r="AD400" s="41"/>
      <c r="AF400" s="46"/>
      <c r="AH400" s="46"/>
      <c r="AJ400" s="48"/>
      <c r="AK400" s="84"/>
      <c r="AL400"/>
      <c r="AM400"/>
    </row>
    <row r="401" spans="1:39" s="42" customFormat="1">
      <c r="A401"/>
      <c r="B401"/>
      <c r="C401"/>
      <c r="D401" s="111"/>
      <c r="F401" s="41"/>
      <c r="H401" s="43"/>
      <c r="J401" s="50"/>
      <c r="L401" s="41"/>
      <c r="N401" s="41"/>
      <c r="P401" s="41"/>
      <c r="R401" s="41"/>
      <c r="T401" s="41"/>
      <c r="V401" s="51"/>
      <c r="X401" s="45"/>
      <c r="Z401" s="45"/>
      <c r="AB401" s="153"/>
      <c r="AD401" s="41"/>
      <c r="AF401" s="46"/>
      <c r="AH401" s="46"/>
      <c r="AJ401" s="48"/>
      <c r="AK401" s="84"/>
      <c r="AL401"/>
      <c r="AM401"/>
    </row>
    <row r="402" spans="1:39" s="42" customFormat="1">
      <c r="A402"/>
      <c r="B402"/>
      <c r="C402"/>
      <c r="D402" s="111"/>
      <c r="F402" s="41"/>
      <c r="H402" s="43"/>
      <c r="J402" s="50"/>
      <c r="L402" s="41"/>
      <c r="N402" s="41"/>
      <c r="P402" s="41"/>
      <c r="R402" s="41"/>
      <c r="T402" s="41"/>
      <c r="V402" s="51"/>
      <c r="X402" s="45"/>
      <c r="Z402" s="45"/>
      <c r="AB402" s="153"/>
      <c r="AD402" s="41"/>
      <c r="AF402" s="46"/>
      <c r="AH402" s="46"/>
      <c r="AJ402" s="48"/>
      <c r="AK402" s="84"/>
      <c r="AL402"/>
      <c r="AM402"/>
    </row>
    <row r="403" spans="1:39" s="42" customFormat="1">
      <c r="A403"/>
      <c r="B403"/>
      <c r="C403"/>
      <c r="D403" s="111"/>
      <c r="F403" s="41"/>
      <c r="H403" s="43"/>
      <c r="J403" s="50"/>
      <c r="L403" s="41"/>
      <c r="N403" s="41"/>
      <c r="P403" s="41"/>
      <c r="R403" s="41"/>
      <c r="T403" s="41"/>
      <c r="V403" s="51"/>
      <c r="X403" s="45"/>
      <c r="Z403" s="45"/>
      <c r="AB403" s="153"/>
      <c r="AD403" s="41"/>
      <c r="AF403" s="46"/>
      <c r="AH403" s="46"/>
      <c r="AJ403" s="48"/>
      <c r="AK403" s="84"/>
      <c r="AL403"/>
      <c r="AM403"/>
    </row>
    <row r="404" spans="1:39" s="42" customFormat="1">
      <c r="A404"/>
      <c r="B404"/>
      <c r="C404"/>
      <c r="D404" s="111"/>
      <c r="F404" s="41"/>
      <c r="H404" s="43"/>
      <c r="J404" s="50"/>
      <c r="L404" s="41"/>
      <c r="N404" s="41"/>
      <c r="P404" s="41"/>
      <c r="R404" s="41"/>
      <c r="T404" s="41"/>
      <c r="V404" s="51"/>
      <c r="X404" s="45"/>
      <c r="Z404" s="45"/>
      <c r="AB404" s="153"/>
      <c r="AD404" s="41"/>
      <c r="AF404" s="46"/>
      <c r="AH404" s="46"/>
      <c r="AJ404" s="48"/>
      <c r="AK404" s="84"/>
      <c r="AL404"/>
      <c r="AM404"/>
    </row>
    <row r="405" spans="1:39" s="42" customFormat="1">
      <c r="A405"/>
      <c r="B405"/>
      <c r="C405"/>
      <c r="D405" s="111"/>
      <c r="F405" s="41"/>
      <c r="H405" s="43"/>
      <c r="J405" s="50"/>
      <c r="L405" s="41"/>
      <c r="N405" s="41"/>
      <c r="P405" s="41"/>
      <c r="R405" s="41"/>
      <c r="T405" s="41"/>
      <c r="V405" s="51"/>
      <c r="X405" s="45"/>
      <c r="Z405" s="45"/>
      <c r="AB405" s="153"/>
      <c r="AD405" s="41"/>
      <c r="AF405" s="46"/>
      <c r="AH405" s="46"/>
      <c r="AJ405" s="48"/>
      <c r="AK405" s="84"/>
      <c r="AL405"/>
      <c r="AM405"/>
    </row>
    <row r="406" spans="1:39" s="42" customFormat="1">
      <c r="A406"/>
      <c r="B406"/>
      <c r="C406"/>
      <c r="D406" s="111"/>
      <c r="F406" s="41"/>
      <c r="H406" s="43"/>
      <c r="J406" s="50"/>
      <c r="L406" s="41"/>
      <c r="N406" s="41"/>
      <c r="P406" s="41"/>
      <c r="R406" s="41"/>
      <c r="T406" s="41"/>
      <c r="V406" s="51"/>
      <c r="X406" s="45"/>
      <c r="Z406" s="45"/>
      <c r="AB406" s="153"/>
      <c r="AD406" s="41"/>
      <c r="AF406" s="46"/>
      <c r="AH406" s="46"/>
      <c r="AJ406" s="48"/>
      <c r="AK406" s="84"/>
      <c r="AL406"/>
      <c r="AM406"/>
    </row>
    <row r="407" spans="1:39" s="42" customFormat="1">
      <c r="A407"/>
      <c r="B407"/>
      <c r="C407"/>
      <c r="D407" s="111"/>
      <c r="F407" s="41"/>
      <c r="H407" s="43"/>
      <c r="J407" s="50"/>
      <c r="L407" s="41"/>
      <c r="N407" s="41"/>
      <c r="P407" s="41"/>
      <c r="R407" s="41"/>
      <c r="T407" s="41"/>
      <c r="V407" s="51"/>
      <c r="X407" s="45"/>
      <c r="Z407" s="45"/>
      <c r="AB407" s="153"/>
      <c r="AD407" s="41"/>
      <c r="AF407" s="46"/>
      <c r="AH407" s="46"/>
      <c r="AJ407" s="48"/>
      <c r="AK407" s="84"/>
      <c r="AL407"/>
      <c r="AM407"/>
    </row>
    <row r="408" spans="1:39" s="42" customFormat="1">
      <c r="A408"/>
      <c r="B408"/>
      <c r="C408"/>
      <c r="D408" s="111"/>
      <c r="F408" s="41"/>
      <c r="H408" s="43"/>
      <c r="J408" s="50"/>
      <c r="L408" s="41"/>
      <c r="N408" s="41"/>
      <c r="P408" s="41"/>
      <c r="R408" s="41"/>
      <c r="T408" s="41"/>
      <c r="V408" s="51"/>
      <c r="X408" s="45"/>
      <c r="Z408" s="45"/>
      <c r="AB408" s="153"/>
      <c r="AD408" s="41"/>
      <c r="AF408" s="46"/>
      <c r="AH408" s="46"/>
      <c r="AJ408" s="48"/>
      <c r="AK408" s="84"/>
      <c r="AL408"/>
      <c r="AM408"/>
    </row>
    <row r="409" spans="1:39" s="42" customFormat="1">
      <c r="A409"/>
      <c r="B409"/>
      <c r="C409"/>
      <c r="D409" s="111"/>
      <c r="F409" s="41"/>
      <c r="H409" s="43"/>
      <c r="J409" s="50"/>
      <c r="L409" s="41"/>
      <c r="N409" s="41"/>
      <c r="P409" s="41"/>
      <c r="R409" s="41"/>
      <c r="T409" s="41"/>
      <c r="V409" s="51"/>
      <c r="X409" s="45"/>
      <c r="Z409" s="45"/>
      <c r="AB409" s="153"/>
      <c r="AD409" s="41"/>
      <c r="AF409" s="46"/>
      <c r="AH409" s="46"/>
      <c r="AJ409" s="48"/>
      <c r="AK409" s="84"/>
      <c r="AL409"/>
      <c r="AM409"/>
    </row>
    <row r="410" spans="1:39" s="42" customFormat="1">
      <c r="A410"/>
      <c r="B410"/>
      <c r="C410"/>
      <c r="D410" s="111"/>
      <c r="F410" s="41"/>
      <c r="H410" s="43"/>
      <c r="J410" s="50"/>
      <c r="L410" s="41"/>
      <c r="N410" s="41"/>
      <c r="P410" s="41"/>
      <c r="R410" s="41"/>
      <c r="T410" s="41"/>
      <c r="V410" s="51"/>
      <c r="X410" s="45"/>
      <c r="Z410" s="45"/>
      <c r="AB410" s="153"/>
      <c r="AD410" s="41"/>
      <c r="AF410" s="46"/>
      <c r="AH410" s="46"/>
      <c r="AJ410" s="48"/>
      <c r="AK410" s="84"/>
      <c r="AL410"/>
      <c r="AM410"/>
    </row>
    <row r="411" spans="1:39" s="42" customFormat="1">
      <c r="A411"/>
      <c r="B411"/>
      <c r="C411"/>
      <c r="D411" s="111"/>
      <c r="F411" s="41"/>
      <c r="H411" s="43"/>
      <c r="J411" s="50"/>
      <c r="L411" s="41"/>
      <c r="N411" s="41"/>
      <c r="P411" s="41"/>
      <c r="R411" s="41"/>
      <c r="T411" s="41"/>
      <c r="V411" s="51"/>
      <c r="X411" s="45"/>
      <c r="Z411" s="45"/>
      <c r="AB411" s="153"/>
      <c r="AD411" s="41"/>
      <c r="AF411" s="46"/>
      <c r="AH411" s="46"/>
      <c r="AJ411" s="48"/>
      <c r="AK411" s="84"/>
      <c r="AL411"/>
      <c r="AM411"/>
    </row>
    <row r="412" spans="1:39" s="42" customFormat="1">
      <c r="A412"/>
      <c r="B412"/>
      <c r="C412"/>
      <c r="D412" s="111"/>
      <c r="F412" s="41"/>
      <c r="H412" s="43"/>
      <c r="J412" s="50"/>
      <c r="L412" s="41"/>
      <c r="N412" s="41"/>
      <c r="P412" s="41"/>
      <c r="R412" s="41"/>
      <c r="T412" s="41"/>
      <c r="V412" s="51"/>
      <c r="X412" s="45"/>
      <c r="Z412" s="45"/>
      <c r="AB412" s="153"/>
      <c r="AD412" s="41"/>
      <c r="AF412" s="46"/>
      <c r="AH412" s="46"/>
      <c r="AJ412" s="48"/>
      <c r="AK412" s="84"/>
      <c r="AL412"/>
      <c r="AM412"/>
    </row>
    <row r="413" spans="1:39" s="42" customFormat="1">
      <c r="A413"/>
      <c r="B413"/>
      <c r="C413"/>
      <c r="D413" s="111"/>
      <c r="F413" s="41"/>
      <c r="H413" s="43"/>
      <c r="J413" s="50"/>
      <c r="L413" s="41"/>
      <c r="N413" s="41"/>
      <c r="P413" s="41"/>
      <c r="R413" s="41"/>
      <c r="T413" s="41"/>
      <c r="V413" s="51"/>
      <c r="X413" s="45"/>
      <c r="Z413" s="45"/>
      <c r="AB413" s="153"/>
      <c r="AD413" s="41"/>
      <c r="AF413" s="46"/>
      <c r="AH413" s="46"/>
      <c r="AJ413" s="48"/>
      <c r="AK413" s="84"/>
      <c r="AL413"/>
      <c r="AM413"/>
    </row>
    <row r="414" spans="1:39" s="42" customFormat="1">
      <c r="A414"/>
      <c r="B414"/>
      <c r="C414"/>
      <c r="D414" s="111"/>
      <c r="F414" s="41"/>
      <c r="H414" s="43"/>
      <c r="J414" s="50"/>
      <c r="L414" s="41"/>
      <c r="N414" s="41"/>
      <c r="P414" s="41"/>
      <c r="R414" s="41"/>
      <c r="T414" s="41"/>
      <c r="V414" s="51"/>
      <c r="X414" s="45"/>
      <c r="Z414" s="45"/>
      <c r="AB414" s="153"/>
      <c r="AD414" s="41"/>
      <c r="AF414" s="46"/>
      <c r="AH414" s="46"/>
      <c r="AJ414" s="48"/>
      <c r="AK414" s="84"/>
      <c r="AL414"/>
      <c r="AM414"/>
    </row>
    <row r="415" spans="1:39" s="42" customFormat="1">
      <c r="A415"/>
      <c r="B415"/>
      <c r="C415"/>
      <c r="D415" s="111"/>
      <c r="F415" s="41"/>
      <c r="H415" s="43"/>
      <c r="J415" s="50"/>
      <c r="L415" s="41"/>
      <c r="N415" s="41"/>
      <c r="P415" s="41"/>
      <c r="R415" s="41"/>
      <c r="T415" s="41"/>
      <c r="V415" s="51"/>
      <c r="X415" s="45"/>
      <c r="Z415" s="45"/>
      <c r="AB415" s="153"/>
      <c r="AD415" s="41"/>
      <c r="AF415" s="46"/>
      <c r="AH415" s="46"/>
      <c r="AJ415" s="48"/>
      <c r="AK415" s="84"/>
      <c r="AL415"/>
      <c r="AM415"/>
    </row>
    <row r="416" spans="1:39" s="42" customFormat="1">
      <c r="A416"/>
      <c r="B416"/>
      <c r="C416"/>
      <c r="D416" s="111"/>
      <c r="F416" s="41"/>
      <c r="H416" s="43"/>
      <c r="J416" s="50"/>
      <c r="L416" s="41"/>
      <c r="N416" s="41"/>
      <c r="P416" s="41"/>
      <c r="R416" s="41"/>
      <c r="T416" s="41"/>
      <c r="V416" s="51"/>
      <c r="X416" s="45"/>
      <c r="Z416" s="45"/>
      <c r="AB416" s="153"/>
      <c r="AD416" s="41"/>
      <c r="AF416" s="46"/>
      <c r="AH416" s="46"/>
      <c r="AJ416" s="48"/>
      <c r="AK416" s="84"/>
      <c r="AL416"/>
      <c r="AM416"/>
    </row>
    <row r="417" spans="1:39" s="42" customFormat="1">
      <c r="A417"/>
      <c r="B417"/>
      <c r="C417"/>
      <c r="D417" s="111"/>
      <c r="F417" s="41"/>
      <c r="H417" s="43"/>
      <c r="J417" s="50"/>
      <c r="L417" s="41"/>
      <c r="N417" s="41"/>
      <c r="P417" s="41"/>
      <c r="R417" s="41"/>
      <c r="T417" s="41"/>
      <c r="V417" s="51"/>
      <c r="X417" s="45"/>
      <c r="Z417" s="45"/>
      <c r="AB417" s="153"/>
      <c r="AD417" s="41"/>
      <c r="AF417" s="46"/>
      <c r="AH417" s="46"/>
      <c r="AJ417" s="48"/>
      <c r="AK417" s="84"/>
      <c r="AL417"/>
      <c r="AM417"/>
    </row>
    <row r="418" spans="1:39" s="42" customFormat="1">
      <c r="A418"/>
      <c r="B418"/>
      <c r="C418"/>
      <c r="D418" s="111"/>
      <c r="F418" s="41"/>
      <c r="H418" s="43"/>
      <c r="J418" s="50"/>
      <c r="L418" s="41"/>
      <c r="N418" s="41"/>
      <c r="P418" s="41"/>
      <c r="R418" s="41"/>
      <c r="T418" s="41"/>
      <c r="V418" s="51"/>
      <c r="X418" s="45"/>
      <c r="Z418" s="45"/>
      <c r="AB418" s="153"/>
      <c r="AD418" s="41"/>
      <c r="AF418" s="46"/>
      <c r="AH418" s="46"/>
      <c r="AJ418" s="48"/>
      <c r="AK418" s="84"/>
      <c r="AL418"/>
      <c r="AM418"/>
    </row>
    <row r="419" spans="1:39" s="42" customFormat="1">
      <c r="A419"/>
      <c r="B419"/>
      <c r="C419"/>
      <c r="D419" s="111"/>
      <c r="F419" s="41"/>
      <c r="H419" s="43"/>
      <c r="J419" s="50"/>
      <c r="L419" s="41"/>
      <c r="N419" s="41"/>
      <c r="P419" s="41"/>
      <c r="R419" s="41"/>
      <c r="T419" s="41"/>
      <c r="V419" s="51"/>
      <c r="X419" s="45"/>
      <c r="Z419" s="45"/>
      <c r="AB419" s="153"/>
      <c r="AD419" s="41"/>
      <c r="AF419" s="46"/>
      <c r="AH419" s="46"/>
      <c r="AJ419" s="48"/>
      <c r="AK419" s="84"/>
      <c r="AL419"/>
      <c r="AM419"/>
    </row>
    <row r="420" spans="1:39" s="42" customFormat="1">
      <c r="A420"/>
      <c r="B420"/>
      <c r="C420"/>
      <c r="D420" s="111"/>
      <c r="F420" s="41"/>
      <c r="H420" s="43"/>
      <c r="J420" s="50"/>
      <c r="L420" s="41"/>
      <c r="N420" s="41"/>
      <c r="P420" s="41"/>
      <c r="R420" s="41"/>
      <c r="T420" s="41"/>
      <c r="V420" s="51"/>
      <c r="X420" s="45"/>
      <c r="Z420" s="45"/>
      <c r="AB420" s="153"/>
      <c r="AD420" s="41"/>
      <c r="AF420" s="46"/>
      <c r="AH420" s="46"/>
      <c r="AJ420" s="48"/>
      <c r="AK420" s="84"/>
      <c r="AL420"/>
      <c r="AM420"/>
    </row>
    <row r="421" spans="1:39" s="42" customFormat="1">
      <c r="A421"/>
      <c r="B421"/>
      <c r="C421"/>
      <c r="D421" s="111"/>
      <c r="F421" s="41"/>
      <c r="H421" s="43"/>
      <c r="J421" s="50"/>
      <c r="L421" s="41"/>
      <c r="N421" s="41"/>
      <c r="P421" s="41"/>
      <c r="R421" s="41"/>
      <c r="T421" s="41"/>
      <c r="V421" s="51"/>
      <c r="X421" s="45"/>
      <c r="Z421" s="45"/>
      <c r="AB421" s="153"/>
      <c r="AD421" s="41"/>
      <c r="AF421" s="46"/>
      <c r="AH421" s="46"/>
      <c r="AJ421" s="48"/>
      <c r="AK421" s="84"/>
      <c r="AL421"/>
      <c r="AM421"/>
    </row>
    <row r="422" spans="1:39" s="42" customFormat="1">
      <c r="A422"/>
      <c r="B422"/>
      <c r="C422"/>
      <c r="D422" s="111"/>
      <c r="F422" s="41"/>
      <c r="H422" s="43"/>
      <c r="J422" s="50"/>
      <c r="L422" s="41"/>
      <c r="N422" s="41"/>
      <c r="P422" s="41"/>
      <c r="R422" s="41"/>
      <c r="T422" s="41"/>
      <c r="V422" s="51"/>
      <c r="X422" s="45"/>
      <c r="Z422" s="45"/>
      <c r="AB422" s="153"/>
      <c r="AD422" s="41"/>
      <c r="AF422" s="46"/>
      <c r="AH422" s="46"/>
      <c r="AJ422" s="48"/>
      <c r="AK422" s="84"/>
      <c r="AL422"/>
      <c r="AM422"/>
    </row>
    <row r="423" spans="1:39" s="42" customFormat="1">
      <c r="A423"/>
      <c r="B423"/>
      <c r="C423"/>
      <c r="D423" s="111"/>
      <c r="F423" s="41"/>
      <c r="H423" s="43"/>
      <c r="J423" s="50"/>
      <c r="L423" s="41"/>
      <c r="N423" s="41"/>
      <c r="P423" s="41"/>
      <c r="R423" s="41"/>
      <c r="T423" s="41"/>
      <c r="V423" s="51"/>
      <c r="X423" s="45"/>
      <c r="Z423" s="45"/>
      <c r="AB423" s="153"/>
      <c r="AD423" s="41"/>
      <c r="AF423" s="46"/>
      <c r="AH423" s="46"/>
      <c r="AJ423" s="48"/>
      <c r="AK423" s="84"/>
      <c r="AL423"/>
      <c r="AM423"/>
    </row>
    <row r="424" spans="1:39" s="42" customFormat="1">
      <c r="A424"/>
      <c r="B424"/>
      <c r="C424"/>
      <c r="D424" s="111"/>
      <c r="F424" s="41"/>
      <c r="H424" s="43"/>
      <c r="J424" s="50"/>
      <c r="L424" s="41"/>
      <c r="N424" s="41"/>
      <c r="P424" s="41"/>
      <c r="R424" s="41"/>
      <c r="T424" s="41"/>
      <c r="V424" s="51"/>
      <c r="X424" s="45"/>
      <c r="Z424" s="45"/>
      <c r="AB424" s="153"/>
      <c r="AD424" s="41"/>
      <c r="AF424" s="46"/>
      <c r="AH424" s="46"/>
      <c r="AJ424" s="48"/>
      <c r="AK424" s="84"/>
      <c r="AL424"/>
      <c r="AM424"/>
    </row>
    <row r="425" spans="1:39" s="42" customFormat="1">
      <c r="A425"/>
      <c r="B425"/>
      <c r="C425"/>
      <c r="D425" s="111"/>
      <c r="F425" s="41"/>
      <c r="H425" s="43"/>
      <c r="J425" s="50"/>
      <c r="L425" s="41"/>
      <c r="N425" s="41"/>
      <c r="P425" s="41"/>
      <c r="R425" s="41"/>
      <c r="T425" s="41"/>
      <c r="V425" s="51"/>
      <c r="X425" s="45"/>
      <c r="Z425" s="45"/>
      <c r="AB425" s="153"/>
      <c r="AD425" s="41"/>
      <c r="AF425" s="46"/>
      <c r="AH425" s="46"/>
      <c r="AJ425" s="48"/>
      <c r="AK425" s="84"/>
      <c r="AL425"/>
      <c r="AM425"/>
    </row>
    <row r="426" spans="1:39" s="42" customFormat="1">
      <c r="A426"/>
      <c r="B426"/>
      <c r="C426"/>
      <c r="D426" s="111"/>
      <c r="F426" s="41"/>
      <c r="H426" s="43"/>
      <c r="J426" s="50"/>
      <c r="L426" s="41"/>
      <c r="N426" s="41"/>
      <c r="P426" s="41"/>
      <c r="R426" s="41"/>
      <c r="T426" s="41"/>
      <c r="V426" s="51"/>
      <c r="X426" s="45"/>
      <c r="Z426" s="45"/>
      <c r="AB426" s="153"/>
      <c r="AD426" s="41"/>
      <c r="AF426" s="46"/>
      <c r="AH426" s="46"/>
      <c r="AJ426" s="48"/>
      <c r="AK426" s="84"/>
      <c r="AL426"/>
      <c r="AM426"/>
    </row>
    <row r="427" spans="1:39" s="42" customFormat="1">
      <c r="A427"/>
      <c r="B427"/>
      <c r="C427"/>
      <c r="D427" s="111"/>
      <c r="F427" s="41"/>
      <c r="H427" s="43"/>
      <c r="J427" s="50"/>
      <c r="L427" s="41"/>
      <c r="N427" s="41"/>
      <c r="P427" s="41"/>
      <c r="R427" s="41"/>
      <c r="T427" s="41"/>
      <c r="V427" s="51"/>
      <c r="X427" s="45"/>
      <c r="Z427" s="45"/>
      <c r="AB427" s="153"/>
      <c r="AD427" s="41"/>
      <c r="AF427" s="46"/>
      <c r="AH427" s="46"/>
      <c r="AJ427" s="48"/>
      <c r="AK427" s="84"/>
      <c r="AL427"/>
      <c r="AM427"/>
    </row>
    <row r="428" spans="1:39" s="42" customFormat="1">
      <c r="A428"/>
      <c r="B428"/>
      <c r="C428"/>
      <c r="D428" s="111"/>
      <c r="F428" s="41"/>
      <c r="H428" s="43"/>
      <c r="J428" s="50"/>
      <c r="L428" s="41"/>
      <c r="N428" s="41"/>
      <c r="P428" s="41"/>
      <c r="R428" s="41"/>
      <c r="T428" s="41"/>
      <c r="V428" s="51"/>
      <c r="X428" s="45"/>
      <c r="Z428" s="45"/>
      <c r="AB428" s="153"/>
      <c r="AD428" s="41"/>
      <c r="AF428" s="46"/>
      <c r="AH428" s="46"/>
      <c r="AJ428" s="48"/>
      <c r="AK428" s="84"/>
      <c r="AL428"/>
      <c r="AM428"/>
    </row>
    <row r="429" spans="1:39" s="42" customFormat="1">
      <c r="A429"/>
      <c r="B429"/>
      <c r="C429"/>
      <c r="D429" s="111"/>
      <c r="F429" s="41"/>
      <c r="H429" s="43"/>
      <c r="J429" s="50"/>
      <c r="L429" s="41"/>
      <c r="N429" s="41"/>
      <c r="P429" s="41"/>
      <c r="R429" s="41"/>
      <c r="T429" s="41"/>
      <c r="V429" s="51"/>
      <c r="X429" s="45"/>
      <c r="Z429" s="45"/>
      <c r="AB429" s="153"/>
      <c r="AD429" s="41"/>
      <c r="AF429" s="46"/>
      <c r="AH429" s="46"/>
      <c r="AJ429" s="48"/>
      <c r="AK429" s="84"/>
      <c r="AL429"/>
      <c r="AM429"/>
    </row>
    <row r="430" spans="1:39" s="42" customFormat="1">
      <c r="A430"/>
      <c r="B430"/>
      <c r="C430"/>
      <c r="D430" s="111"/>
      <c r="F430" s="41"/>
      <c r="H430" s="43"/>
      <c r="J430" s="50"/>
      <c r="L430" s="41"/>
      <c r="N430" s="41"/>
      <c r="P430" s="41"/>
      <c r="R430" s="41"/>
      <c r="T430" s="41"/>
      <c r="V430" s="51"/>
      <c r="X430" s="45"/>
      <c r="Z430" s="45"/>
      <c r="AB430" s="153"/>
      <c r="AD430" s="41"/>
      <c r="AF430" s="46"/>
      <c r="AH430" s="46"/>
      <c r="AJ430" s="48"/>
      <c r="AK430" s="84"/>
      <c r="AL430"/>
      <c r="AM430"/>
    </row>
    <row r="431" spans="1:39" s="42" customFormat="1">
      <c r="A431"/>
      <c r="B431"/>
      <c r="C431"/>
      <c r="D431" s="111"/>
      <c r="F431" s="41"/>
      <c r="H431" s="43"/>
      <c r="J431" s="50"/>
      <c r="L431" s="41"/>
      <c r="N431" s="41"/>
      <c r="P431" s="41"/>
      <c r="R431" s="41"/>
      <c r="T431" s="41"/>
      <c r="V431" s="51"/>
      <c r="X431" s="45"/>
      <c r="Z431" s="45"/>
      <c r="AB431" s="153"/>
      <c r="AD431" s="41"/>
      <c r="AF431" s="46"/>
      <c r="AH431" s="46"/>
      <c r="AJ431" s="48"/>
      <c r="AK431" s="84"/>
      <c r="AL431"/>
      <c r="AM431"/>
    </row>
    <row r="432" spans="1:39" s="42" customFormat="1">
      <c r="A432"/>
      <c r="B432"/>
      <c r="C432"/>
      <c r="D432" s="111"/>
      <c r="F432" s="41"/>
      <c r="H432" s="43"/>
      <c r="J432" s="50"/>
      <c r="L432" s="41"/>
      <c r="N432" s="41"/>
      <c r="P432" s="41"/>
      <c r="R432" s="41"/>
      <c r="T432" s="41"/>
      <c r="V432" s="51"/>
      <c r="X432" s="45"/>
      <c r="Z432" s="45"/>
      <c r="AB432" s="153"/>
      <c r="AD432" s="41"/>
      <c r="AF432" s="46"/>
      <c r="AH432" s="46"/>
      <c r="AJ432" s="48"/>
      <c r="AK432" s="84"/>
      <c r="AL432"/>
      <c r="AM432"/>
    </row>
    <row r="433" spans="1:39" s="42" customFormat="1">
      <c r="A433"/>
      <c r="B433"/>
      <c r="C433"/>
      <c r="D433" s="111"/>
      <c r="F433" s="41"/>
      <c r="H433" s="43"/>
      <c r="J433" s="50"/>
      <c r="L433" s="41"/>
      <c r="N433" s="41"/>
      <c r="P433" s="41"/>
      <c r="R433" s="41"/>
      <c r="T433" s="41"/>
      <c r="V433" s="51"/>
      <c r="X433" s="45"/>
      <c r="Z433" s="45"/>
      <c r="AB433" s="153"/>
      <c r="AD433" s="41"/>
      <c r="AF433" s="46"/>
      <c r="AH433" s="46"/>
      <c r="AJ433" s="48"/>
      <c r="AK433" s="84"/>
      <c r="AL433"/>
      <c r="AM433"/>
    </row>
    <row r="434" spans="1:39" s="42" customFormat="1">
      <c r="A434"/>
      <c r="B434"/>
      <c r="C434"/>
      <c r="D434" s="111"/>
      <c r="F434" s="41"/>
      <c r="H434" s="43"/>
      <c r="J434" s="50"/>
      <c r="L434" s="41"/>
      <c r="N434" s="41"/>
      <c r="P434" s="41"/>
      <c r="R434" s="41"/>
      <c r="T434" s="41"/>
      <c r="V434" s="51"/>
      <c r="X434" s="45"/>
      <c r="Z434" s="45"/>
      <c r="AB434" s="153"/>
      <c r="AD434" s="41"/>
      <c r="AF434" s="46"/>
      <c r="AH434" s="46"/>
      <c r="AJ434" s="48"/>
      <c r="AK434" s="84"/>
      <c r="AL434"/>
      <c r="AM434"/>
    </row>
    <row r="435" spans="1:39" s="42" customFormat="1">
      <c r="A435"/>
      <c r="B435"/>
      <c r="C435"/>
      <c r="D435" s="111"/>
      <c r="F435" s="41"/>
      <c r="H435" s="43"/>
      <c r="J435" s="50"/>
      <c r="L435" s="41"/>
      <c r="N435" s="41"/>
      <c r="P435" s="41"/>
      <c r="R435" s="41"/>
      <c r="T435" s="41"/>
      <c r="V435" s="51"/>
      <c r="X435" s="45"/>
      <c r="Z435" s="45"/>
      <c r="AB435" s="153"/>
      <c r="AD435" s="41"/>
      <c r="AF435" s="46"/>
      <c r="AH435" s="46"/>
      <c r="AJ435" s="48"/>
      <c r="AK435" s="84"/>
      <c r="AL435"/>
      <c r="AM435"/>
    </row>
    <row r="436" spans="1:39" s="42" customFormat="1">
      <c r="A436"/>
      <c r="B436"/>
      <c r="C436"/>
      <c r="D436" s="111"/>
      <c r="F436" s="41"/>
      <c r="H436" s="43"/>
      <c r="J436" s="50"/>
      <c r="L436" s="41"/>
      <c r="N436" s="41"/>
      <c r="P436" s="41"/>
      <c r="R436" s="41"/>
      <c r="T436" s="41"/>
      <c r="V436" s="51"/>
      <c r="X436" s="45"/>
      <c r="Z436" s="45"/>
      <c r="AB436" s="153"/>
      <c r="AD436" s="41"/>
      <c r="AF436" s="46"/>
      <c r="AH436" s="46"/>
      <c r="AJ436" s="48"/>
      <c r="AK436" s="84"/>
      <c r="AL436"/>
      <c r="AM436"/>
    </row>
    <row r="437" spans="1:39" s="42" customFormat="1">
      <c r="A437"/>
      <c r="B437"/>
      <c r="C437"/>
      <c r="D437" s="111"/>
      <c r="F437" s="41"/>
      <c r="H437" s="43"/>
      <c r="J437" s="50"/>
      <c r="L437" s="41"/>
      <c r="N437" s="41"/>
      <c r="P437" s="41"/>
      <c r="R437" s="41"/>
      <c r="T437" s="41"/>
      <c r="V437" s="51"/>
      <c r="X437" s="45"/>
      <c r="Z437" s="45"/>
      <c r="AB437" s="153"/>
      <c r="AD437" s="41"/>
      <c r="AF437" s="46"/>
      <c r="AH437" s="46"/>
      <c r="AJ437" s="48"/>
      <c r="AK437" s="84"/>
      <c r="AL437"/>
      <c r="AM437"/>
    </row>
    <row r="438" spans="1:39" s="42" customFormat="1">
      <c r="A438"/>
      <c r="B438"/>
      <c r="C438"/>
      <c r="D438" s="111"/>
      <c r="F438" s="41"/>
      <c r="H438" s="43"/>
      <c r="J438" s="50"/>
      <c r="L438" s="41"/>
      <c r="N438" s="41"/>
      <c r="P438" s="41"/>
      <c r="R438" s="41"/>
      <c r="T438" s="41"/>
      <c r="V438" s="51"/>
      <c r="X438" s="45"/>
      <c r="Z438" s="45"/>
      <c r="AB438" s="153"/>
      <c r="AD438" s="41"/>
      <c r="AF438" s="46"/>
      <c r="AH438" s="46"/>
      <c r="AJ438" s="48"/>
      <c r="AK438" s="84"/>
      <c r="AL438"/>
      <c r="AM438"/>
    </row>
    <row r="439" spans="1:39" s="42" customFormat="1">
      <c r="A439"/>
      <c r="B439"/>
      <c r="C439"/>
      <c r="D439" s="111"/>
      <c r="F439" s="41"/>
      <c r="H439" s="43"/>
      <c r="J439" s="50"/>
      <c r="L439" s="41"/>
      <c r="N439" s="41"/>
      <c r="P439" s="41"/>
      <c r="R439" s="41"/>
      <c r="T439" s="41"/>
      <c r="V439" s="51"/>
      <c r="X439" s="45"/>
      <c r="Z439" s="45"/>
      <c r="AB439" s="153"/>
      <c r="AD439" s="41"/>
      <c r="AF439" s="46"/>
      <c r="AH439" s="46"/>
      <c r="AJ439" s="48"/>
      <c r="AK439" s="84"/>
      <c r="AL439"/>
      <c r="AM439"/>
    </row>
    <row r="440" spans="1:39" s="42" customFormat="1">
      <c r="A440"/>
      <c r="B440"/>
      <c r="C440"/>
      <c r="D440" s="111"/>
      <c r="F440" s="41"/>
      <c r="H440" s="43"/>
      <c r="J440" s="50"/>
      <c r="L440" s="41"/>
      <c r="N440" s="41"/>
      <c r="P440" s="41"/>
      <c r="R440" s="41"/>
      <c r="T440" s="41"/>
      <c r="V440" s="51"/>
      <c r="X440" s="45"/>
      <c r="Z440" s="45"/>
      <c r="AB440" s="153"/>
      <c r="AD440" s="41"/>
      <c r="AF440" s="46"/>
      <c r="AH440" s="46"/>
      <c r="AJ440" s="48"/>
      <c r="AK440" s="84"/>
      <c r="AL440"/>
      <c r="AM440"/>
    </row>
    <row r="441" spans="1:39" s="42" customFormat="1">
      <c r="A441"/>
      <c r="B441"/>
      <c r="C441"/>
      <c r="D441" s="111"/>
      <c r="F441" s="41"/>
      <c r="H441" s="43"/>
      <c r="J441" s="50"/>
      <c r="L441" s="41"/>
      <c r="N441" s="41"/>
      <c r="P441" s="41"/>
      <c r="R441" s="41"/>
      <c r="T441" s="41"/>
      <c r="V441" s="51"/>
      <c r="X441" s="45"/>
      <c r="Z441" s="45"/>
      <c r="AB441" s="153"/>
      <c r="AD441" s="41"/>
      <c r="AF441" s="46"/>
      <c r="AH441" s="46"/>
      <c r="AJ441" s="48"/>
      <c r="AK441" s="84"/>
      <c r="AL441"/>
      <c r="AM441"/>
    </row>
    <row r="442" spans="1:39" s="42" customFormat="1">
      <c r="A442"/>
      <c r="B442"/>
      <c r="C442"/>
      <c r="D442" s="111"/>
      <c r="F442" s="41"/>
      <c r="H442" s="43"/>
      <c r="J442" s="50"/>
      <c r="L442" s="41"/>
      <c r="N442" s="41"/>
      <c r="P442" s="41"/>
      <c r="R442" s="41"/>
      <c r="T442" s="41"/>
      <c r="V442" s="51"/>
      <c r="X442" s="45"/>
      <c r="Z442" s="45"/>
      <c r="AB442" s="153"/>
      <c r="AD442" s="41"/>
      <c r="AF442" s="46"/>
      <c r="AH442" s="46"/>
      <c r="AJ442" s="48"/>
      <c r="AK442" s="84"/>
      <c r="AL442"/>
      <c r="AM442"/>
    </row>
    <row r="443" spans="1:39" s="42" customFormat="1">
      <c r="A443"/>
      <c r="B443"/>
      <c r="C443"/>
      <c r="D443" s="111"/>
      <c r="F443" s="41"/>
      <c r="H443" s="43"/>
      <c r="J443" s="50"/>
      <c r="L443" s="41"/>
      <c r="N443" s="41"/>
      <c r="P443" s="41"/>
      <c r="R443" s="41"/>
      <c r="T443" s="41"/>
      <c r="V443" s="51"/>
      <c r="X443" s="45"/>
      <c r="Z443" s="45"/>
      <c r="AB443" s="153"/>
      <c r="AD443" s="41"/>
      <c r="AF443" s="46"/>
      <c r="AH443" s="46"/>
      <c r="AJ443" s="48"/>
      <c r="AK443" s="84"/>
      <c r="AL443"/>
      <c r="AM443"/>
    </row>
    <row r="444" spans="1:39" s="42" customFormat="1">
      <c r="A444"/>
      <c r="B444"/>
      <c r="C444"/>
      <c r="D444" s="111"/>
      <c r="F444" s="41"/>
      <c r="H444" s="43"/>
      <c r="J444" s="50"/>
      <c r="L444" s="41"/>
      <c r="N444" s="41"/>
      <c r="P444" s="41"/>
      <c r="R444" s="41"/>
      <c r="T444" s="41"/>
      <c r="V444" s="51"/>
      <c r="X444" s="45"/>
      <c r="Z444" s="45"/>
      <c r="AB444" s="153"/>
      <c r="AD444" s="41"/>
      <c r="AF444" s="46"/>
      <c r="AH444" s="46"/>
      <c r="AJ444" s="48"/>
      <c r="AK444" s="84"/>
      <c r="AL444"/>
      <c r="AM444"/>
    </row>
    <row r="445" spans="1:39" s="42" customFormat="1">
      <c r="A445"/>
      <c r="B445"/>
      <c r="C445"/>
      <c r="D445" s="111"/>
      <c r="F445" s="41"/>
      <c r="H445" s="43"/>
      <c r="J445" s="50"/>
      <c r="L445" s="41"/>
      <c r="N445" s="41"/>
      <c r="P445" s="41"/>
      <c r="R445" s="41"/>
      <c r="T445" s="41"/>
      <c r="V445" s="51"/>
      <c r="X445" s="45"/>
      <c r="Z445" s="45"/>
      <c r="AB445" s="153"/>
      <c r="AD445" s="41"/>
      <c r="AF445" s="46"/>
      <c r="AH445" s="46"/>
      <c r="AJ445" s="48"/>
      <c r="AK445" s="84"/>
      <c r="AL445"/>
      <c r="AM445"/>
    </row>
    <row r="446" spans="1:39" s="42" customFormat="1">
      <c r="A446"/>
      <c r="B446"/>
      <c r="C446"/>
      <c r="D446" s="111"/>
      <c r="F446" s="41"/>
      <c r="H446" s="43"/>
      <c r="J446" s="50"/>
      <c r="L446" s="41"/>
      <c r="N446" s="41"/>
      <c r="P446" s="41"/>
      <c r="R446" s="41"/>
      <c r="T446" s="41"/>
      <c r="V446" s="51"/>
      <c r="X446" s="45"/>
      <c r="Z446" s="45"/>
      <c r="AB446" s="153"/>
      <c r="AD446" s="41"/>
      <c r="AF446" s="46"/>
      <c r="AH446" s="46"/>
      <c r="AJ446" s="48"/>
      <c r="AK446" s="84"/>
      <c r="AL446"/>
      <c r="AM446"/>
    </row>
    <row r="447" spans="1:39" s="42" customFormat="1">
      <c r="A447"/>
      <c r="B447"/>
      <c r="C447"/>
      <c r="D447" s="111"/>
      <c r="F447" s="41"/>
      <c r="H447" s="43"/>
      <c r="J447" s="50"/>
      <c r="L447" s="41"/>
      <c r="N447" s="41"/>
      <c r="P447" s="41"/>
      <c r="R447" s="41"/>
      <c r="T447" s="41"/>
      <c r="V447" s="51"/>
      <c r="X447" s="45"/>
      <c r="Z447" s="45"/>
      <c r="AB447" s="153"/>
      <c r="AD447" s="41"/>
      <c r="AF447" s="46"/>
      <c r="AH447" s="46"/>
      <c r="AJ447" s="48"/>
      <c r="AK447" s="84"/>
      <c r="AL447"/>
      <c r="AM447"/>
    </row>
    <row r="448" spans="1:39" s="42" customFormat="1">
      <c r="A448"/>
      <c r="B448"/>
      <c r="C448"/>
      <c r="D448" s="111"/>
      <c r="F448" s="41"/>
      <c r="H448" s="43"/>
      <c r="J448" s="50"/>
      <c r="L448" s="41"/>
      <c r="N448" s="41"/>
      <c r="P448" s="41"/>
      <c r="R448" s="41"/>
      <c r="T448" s="41"/>
      <c r="V448" s="51"/>
      <c r="X448" s="45"/>
      <c r="Z448" s="45"/>
      <c r="AB448" s="153"/>
      <c r="AD448" s="41"/>
      <c r="AF448" s="46"/>
      <c r="AH448" s="46"/>
      <c r="AJ448" s="48"/>
      <c r="AK448" s="84"/>
      <c r="AL448"/>
      <c r="AM448"/>
    </row>
    <row r="449" spans="1:39" s="42" customFormat="1">
      <c r="A449"/>
      <c r="B449"/>
      <c r="C449"/>
      <c r="D449" s="111"/>
      <c r="F449" s="41"/>
      <c r="H449" s="43"/>
      <c r="J449" s="50"/>
      <c r="L449" s="41"/>
      <c r="N449" s="41"/>
      <c r="P449" s="41"/>
      <c r="R449" s="41"/>
      <c r="T449" s="41"/>
      <c r="V449" s="51"/>
      <c r="X449" s="45"/>
      <c r="Z449" s="45"/>
      <c r="AB449" s="153"/>
      <c r="AD449" s="41"/>
      <c r="AF449" s="46"/>
      <c r="AH449" s="46"/>
      <c r="AJ449" s="48"/>
      <c r="AK449" s="84"/>
      <c r="AL449"/>
      <c r="AM449"/>
    </row>
    <row r="450" spans="1:39" s="42" customFormat="1">
      <c r="A450"/>
      <c r="B450"/>
      <c r="C450"/>
      <c r="D450" s="111"/>
      <c r="F450" s="41"/>
      <c r="H450" s="43"/>
      <c r="J450" s="50"/>
      <c r="L450" s="41"/>
      <c r="N450" s="41"/>
      <c r="P450" s="41"/>
      <c r="R450" s="41"/>
      <c r="T450" s="41"/>
      <c r="V450" s="51"/>
      <c r="X450" s="45"/>
      <c r="Z450" s="45"/>
      <c r="AB450" s="153"/>
      <c r="AD450" s="41"/>
      <c r="AF450" s="46"/>
      <c r="AH450" s="46"/>
      <c r="AJ450" s="48"/>
      <c r="AK450" s="84"/>
      <c r="AL450"/>
      <c r="AM450"/>
    </row>
    <row r="451" spans="1:39" s="42" customFormat="1">
      <c r="A451"/>
      <c r="B451"/>
      <c r="C451"/>
      <c r="D451" s="111"/>
      <c r="F451" s="41"/>
      <c r="H451" s="43"/>
      <c r="J451" s="50"/>
      <c r="L451" s="41"/>
      <c r="N451" s="41"/>
      <c r="P451" s="41"/>
      <c r="R451" s="41"/>
      <c r="T451" s="41"/>
      <c r="V451" s="51"/>
      <c r="X451" s="45"/>
      <c r="Z451" s="45"/>
      <c r="AB451" s="153"/>
      <c r="AD451" s="41"/>
      <c r="AF451" s="46"/>
      <c r="AH451" s="46"/>
      <c r="AJ451" s="48"/>
      <c r="AK451" s="84"/>
      <c r="AL451"/>
      <c r="AM451"/>
    </row>
    <row r="452" spans="1:39" s="42" customFormat="1">
      <c r="A452"/>
      <c r="B452"/>
      <c r="C452"/>
      <c r="D452" s="111"/>
      <c r="F452" s="41"/>
      <c r="H452" s="43"/>
      <c r="J452" s="50"/>
      <c r="L452" s="41"/>
      <c r="N452" s="41"/>
      <c r="P452" s="41"/>
      <c r="R452" s="41"/>
      <c r="T452" s="41"/>
      <c r="V452" s="51"/>
      <c r="X452" s="45"/>
      <c r="Z452" s="45"/>
      <c r="AB452" s="153"/>
      <c r="AD452" s="41"/>
      <c r="AF452" s="46"/>
      <c r="AH452" s="46"/>
      <c r="AJ452" s="48"/>
      <c r="AK452" s="84"/>
      <c r="AL452"/>
      <c r="AM452"/>
    </row>
    <row r="453" spans="1:39" s="42" customFormat="1">
      <c r="A453"/>
      <c r="B453"/>
      <c r="C453"/>
      <c r="D453" s="111"/>
      <c r="F453" s="41"/>
      <c r="H453" s="43"/>
      <c r="J453" s="50"/>
      <c r="L453" s="41"/>
      <c r="N453" s="41"/>
      <c r="P453" s="41"/>
      <c r="R453" s="41"/>
      <c r="T453" s="41"/>
      <c r="V453" s="51"/>
      <c r="X453" s="45"/>
      <c r="Z453" s="45"/>
      <c r="AB453" s="153"/>
      <c r="AD453" s="41"/>
      <c r="AF453" s="46"/>
      <c r="AH453" s="46"/>
      <c r="AJ453" s="48"/>
      <c r="AK453" s="84"/>
      <c r="AL453"/>
      <c r="AM453"/>
    </row>
    <row r="454" spans="1:39" s="42" customFormat="1">
      <c r="A454"/>
      <c r="B454"/>
      <c r="C454"/>
      <c r="D454" s="111"/>
      <c r="F454" s="41"/>
      <c r="H454" s="43"/>
      <c r="J454" s="50"/>
      <c r="L454" s="41"/>
      <c r="N454" s="41"/>
      <c r="P454" s="41"/>
      <c r="R454" s="41"/>
      <c r="T454" s="41"/>
      <c r="V454" s="51"/>
      <c r="X454" s="45"/>
      <c r="Z454" s="45"/>
      <c r="AB454" s="153"/>
      <c r="AD454" s="41"/>
      <c r="AF454" s="46"/>
      <c r="AH454" s="46"/>
      <c r="AJ454" s="48"/>
      <c r="AK454" s="84"/>
      <c r="AL454"/>
      <c r="AM454"/>
    </row>
    <row r="455" spans="1:39" s="42" customFormat="1">
      <c r="A455"/>
      <c r="B455"/>
      <c r="C455"/>
      <c r="D455" s="111"/>
      <c r="F455" s="41"/>
      <c r="H455" s="43"/>
      <c r="J455" s="50"/>
      <c r="L455" s="41"/>
      <c r="N455" s="41"/>
      <c r="P455" s="41"/>
      <c r="R455" s="41"/>
      <c r="T455" s="41"/>
      <c r="V455" s="51"/>
      <c r="X455" s="45"/>
      <c r="Z455" s="45"/>
      <c r="AB455" s="153"/>
      <c r="AD455" s="41"/>
      <c r="AF455" s="46"/>
      <c r="AH455" s="46"/>
      <c r="AJ455" s="48"/>
      <c r="AK455" s="84"/>
      <c r="AL455"/>
      <c r="AM455"/>
    </row>
    <row r="456" spans="1:39" s="42" customFormat="1">
      <c r="A456"/>
      <c r="B456"/>
      <c r="C456"/>
      <c r="D456" s="111"/>
      <c r="F456" s="41"/>
      <c r="H456" s="43"/>
      <c r="J456" s="50"/>
      <c r="L456" s="41"/>
      <c r="N456" s="41"/>
      <c r="P456" s="41"/>
      <c r="R456" s="41"/>
      <c r="T456" s="41"/>
      <c r="V456" s="51"/>
      <c r="X456" s="45"/>
      <c r="Z456" s="45"/>
      <c r="AB456" s="153"/>
      <c r="AD456" s="41"/>
      <c r="AF456" s="46"/>
      <c r="AH456" s="46"/>
      <c r="AJ456" s="48"/>
      <c r="AK456" s="84"/>
      <c r="AL456"/>
      <c r="AM456"/>
    </row>
    <row r="457" spans="1:39" s="42" customFormat="1">
      <c r="A457"/>
      <c r="B457"/>
      <c r="C457"/>
      <c r="D457" s="111"/>
      <c r="F457" s="41"/>
      <c r="H457" s="43"/>
      <c r="J457" s="50"/>
      <c r="L457" s="41"/>
      <c r="N457" s="41"/>
      <c r="P457" s="41"/>
      <c r="R457" s="41"/>
      <c r="T457" s="41"/>
      <c r="V457" s="51"/>
      <c r="X457" s="45"/>
      <c r="Z457" s="45"/>
      <c r="AB457" s="153"/>
      <c r="AD457" s="41"/>
      <c r="AF457" s="46"/>
      <c r="AH457" s="46"/>
      <c r="AJ457" s="48"/>
      <c r="AK457" s="84"/>
      <c r="AL457"/>
      <c r="AM457"/>
    </row>
    <row r="458" spans="1:39" s="42" customFormat="1">
      <c r="A458"/>
      <c r="B458"/>
      <c r="C458"/>
      <c r="D458" s="111"/>
      <c r="F458" s="41"/>
      <c r="H458" s="43"/>
      <c r="J458" s="50"/>
      <c r="L458" s="41"/>
      <c r="N458" s="41"/>
      <c r="P458" s="41"/>
      <c r="R458" s="41"/>
      <c r="T458" s="41"/>
      <c r="V458" s="51"/>
      <c r="X458" s="45"/>
      <c r="Z458" s="45"/>
      <c r="AB458" s="153"/>
      <c r="AD458" s="41"/>
      <c r="AF458" s="46"/>
      <c r="AH458" s="46"/>
      <c r="AJ458" s="48"/>
      <c r="AK458" s="84"/>
      <c r="AL458"/>
      <c r="AM458"/>
    </row>
    <row r="459" spans="1:39" s="42" customFormat="1">
      <c r="A459"/>
      <c r="B459"/>
      <c r="C459"/>
      <c r="D459" s="111"/>
      <c r="F459" s="41"/>
      <c r="H459" s="43"/>
      <c r="J459" s="50"/>
      <c r="L459" s="41"/>
      <c r="N459" s="41"/>
      <c r="P459" s="41"/>
      <c r="R459" s="41"/>
      <c r="T459" s="41"/>
      <c r="V459" s="51"/>
      <c r="X459" s="45"/>
      <c r="Z459" s="45"/>
      <c r="AB459" s="153"/>
      <c r="AD459" s="41"/>
      <c r="AF459" s="46"/>
      <c r="AH459" s="46"/>
      <c r="AJ459" s="48"/>
      <c r="AK459" s="84"/>
      <c r="AL459"/>
      <c r="AM459"/>
    </row>
    <row r="460" spans="1:39" s="42" customFormat="1">
      <c r="A460"/>
      <c r="B460"/>
      <c r="C460"/>
      <c r="D460" s="111"/>
      <c r="F460" s="41"/>
      <c r="H460" s="43"/>
      <c r="J460" s="50"/>
      <c r="L460" s="41"/>
      <c r="N460" s="41"/>
      <c r="P460" s="41"/>
      <c r="R460" s="41"/>
      <c r="T460" s="41"/>
      <c r="V460" s="51"/>
      <c r="X460" s="45"/>
      <c r="Z460" s="45"/>
      <c r="AB460" s="153"/>
      <c r="AD460" s="41"/>
      <c r="AF460" s="46"/>
      <c r="AH460" s="46"/>
      <c r="AJ460" s="48"/>
      <c r="AK460" s="84"/>
      <c r="AL460"/>
      <c r="AM460"/>
    </row>
    <row r="461" spans="1:39" s="42" customFormat="1">
      <c r="A461"/>
      <c r="B461"/>
      <c r="C461"/>
      <c r="D461" s="111"/>
      <c r="F461" s="41"/>
      <c r="H461" s="43"/>
      <c r="J461" s="50"/>
      <c r="L461" s="41"/>
      <c r="N461" s="41"/>
      <c r="P461" s="41"/>
      <c r="R461" s="41"/>
      <c r="T461" s="41"/>
      <c r="V461" s="51"/>
      <c r="X461" s="45"/>
      <c r="Z461" s="45"/>
      <c r="AB461" s="153"/>
      <c r="AD461" s="41"/>
      <c r="AF461" s="46"/>
      <c r="AH461" s="46"/>
      <c r="AJ461" s="48"/>
      <c r="AK461" s="84"/>
      <c r="AL461"/>
      <c r="AM461"/>
    </row>
    <row r="462" spans="1:39" s="42" customFormat="1">
      <c r="A462"/>
      <c r="B462"/>
      <c r="C462"/>
      <c r="D462" s="111"/>
      <c r="F462" s="41"/>
      <c r="H462" s="43"/>
      <c r="J462" s="50"/>
      <c r="L462" s="41"/>
      <c r="N462" s="41"/>
      <c r="P462" s="41"/>
      <c r="R462" s="41"/>
      <c r="T462" s="41"/>
      <c r="V462" s="51"/>
      <c r="X462" s="45"/>
      <c r="Z462" s="45"/>
      <c r="AB462" s="153"/>
      <c r="AD462" s="41"/>
      <c r="AF462" s="46"/>
      <c r="AH462" s="46"/>
      <c r="AJ462" s="48"/>
      <c r="AK462" s="84"/>
      <c r="AL462"/>
      <c r="AM462"/>
    </row>
    <row r="463" spans="1:39" s="42" customFormat="1">
      <c r="A463"/>
      <c r="B463"/>
      <c r="C463"/>
      <c r="D463" s="111"/>
      <c r="F463" s="41"/>
      <c r="H463" s="43"/>
      <c r="J463" s="50"/>
      <c r="L463" s="41"/>
      <c r="N463" s="41"/>
      <c r="P463" s="41"/>
      <c r="R463" s="41"/>
      <c r="T463" s="41"/>
      <c r="V463" s="51"/>
      <c r="X463" s="45"/>
      <c r="Z463" s="45"/>
      <c r="AB463" s="153"/>
      <c r="AD463" s="41"/>
      <c r="AF463" s="46"/>
      <c r="AH463" s="46"/>
      <c r="AJ463" s="48"/>
      <c r="AK463" s="84"/>
      <c r="AL463"/>
      <c r="AM463"/>
    </row>
    <row r="464" spans="1:39" s="42" customFormat="1">
      <c r="A464"/>
      <c r="B464"/>
      <c r="C464"/>
      <c r="D464" s="111"/>
      <c r="F464" s="41"/>
      <c r="H464" s="43"/>
      <c r="J464" s="50"/>
      <c r="L464" s="41"/>
      <c r="N464" s="41"/>
      <c r="P464" s="41"/>
      <c r="R464" s="41"/>
      <c r="T464" s="41"/>
      <c r="V464" s="51"/>
      <c r="X464" s="45"/>
      <c r="Z464" s="45"/>
      <c r="AB464" s="153"/>
      <c r="AD464" s="41"/>
      <c r="AF464" s="46"/>
      <c r="AH464" s="46"/>
      <c r="AJ464" s="48"/>
      <c r="AK464" s="84"/>
      <c r="AL464"/>
      <c r="AM464"/>
    </row>
    <row r="465" spans="1:39" s="42" customFormat="1">
      <c r="A465"/>
      <c r="B465"/>
      <c r="C465"/>
      <c r="D465" s="111"/>
      <c r="F465" s="41"/>
      <c r="H465" s="43"/>
      <c r="J465" s="50"/>
      <c r="L465" s="41"/>
      <c r="N465" s="41"/>
      <c r="P465" s="41"/>
      <c r="R465" s="41"/>
      <c r="T465" s="41"/>
      <c r="V465" s="51"/>
      <c r="X465" s="45"/>
      <c r="Z465" s="45"/>
      <c r="AB465" s="153"/>
      <c r="AD465" s="41"/>
      <c r="AF465" s="46"/>
      <c r="AH465" s="46"/>
      <c r="AJ465" s="48"/>
      <c r="AK465" s="84"/>
      <c r="AL465"/>
      <c r="AM465"/>
    </row>
    <row r="466" spans="1:39" s="42" customFormat="1">
      <c r="A466"/>
      <c r="B466"/>
      <c r="C466"/>
      <c r="D466" s="111"/>
      <c r="F466" s="41"/>
      <c r="H466" s="43"/>
      <c r="J466" s="50"/>
      <c r="L466" s="41"/>
      <c r="N466" s="41"/>
      <c r="P466" s="41"/>
      <c r="R466" s="41"/>
      <c r="T466" s="41"/>
      <c r="V466" s="51"/>
      <c r="X466" s="45"/>
      <c r="Z466" s="45"/>
      <c r="AB466" s="153"/>
      <c r="AD466" s="41"/>
      <c r="AF466" s="46"/>
      <c r="AH466" s="46"/>
      <c r="AJ466" s="48"/>
      <c r="AK466" s="84"/>
      <c r="AL466"/>
      <c r="AM466"/>
    </row>
    <row r="467" spans="1:39" s="42" customFormat="1">
      <c r="A467"/>
      <c r="B467"/>
      <c r="C467"/>
      <c r="D467" s="111"/>
      <c r="F467" s="41"/>
      <c r="H467" s="43"/>
      <c r="J467" s="50"/>
      <c r="L467" s="41"/>
      <c r="N467" s="41"/>
      <c r="P467" s="41"/>
      <c r="R467" s="41"/>
      <c r="T467" s="41"/>
      <c r="V467" s="51"/>
      <c r="X467" s="45"/>
      <c r="Z467" s="45"/>
      <c r="AB467" s="153"/>
      <c r="AD467" s="41"/>
      <c r="AF467" s="46"/>
      <c r="AH467" s="46"/>
      <c r="AJ467" s="48"/>
      <c r="AK467" s="84"/>
      <c r="AL467"/>
      <c r="AM467"/>
    </row>
    <row r="468" spans="1:39" s="42" customFormat="1">
      <c r="A468"/>
      <c r="B468"/>
      <c r="C468"/>
      <c r="D468" s="111"/>
      <c r="F468" s="41"/>
      <c r="H468" s="43"/>
      <c r="J468" s="50"/>
      <c r="L468" s="41"/>
      <c r="N468" s="41"/>
      <c r="P468" s="41"/>
      <c r="R468" s="41"/>
      <c r="T468" s="41"/>
      <c r="V468" s="51"/>
      <c r="X468" s="45"/>
      <c r="Z468" s="45"/>
      <c r="AB468" s="153"/>
      <c r="AD468" s="41"/>
      <c r="AF468" s="46"/>
      <c r="AH468" s="46"/>
      <c r="AJ468" s="48"/>
      <c r="AK468" s="84"/>
      <c r="AL468"/>
      <c r="AM468"/>
    </row>
    <row r="469" spans="1:39" s="42" customFormat="1">
      <c r="A469"/>
      <c r="B469"/>
      <c r="C469"/>
      <c r="D469" s="111"/>
      <c r="F469" s="41"/>
      <c r="H469" s="43"/>
      <c r="J469" s="50"/>
      <c r="L469" s="41"/>
      <c r="N469" s="41"/>
      <c r="P469" s="41"/>
      <c r="R469" s="41"/>
      <c r="T469" s="41"/>
      <c r="V469" s="51"/>
      <c r="X469" s="45"/>
      <c r="Z469" s="45"/>
      <c r="AB469" s="153"/>
      <c r="AD469" s="41"/>
      <c r="AF469" s="46"/>
      <c r="AH469" s="46"/>
      <c r="AJ469" s="48"/>
      <c r="AK469" s="84"/>
      <c r="AL469"/>
      <c r="AM469"/>
    </row>
    <row r="470" spans="1:39" s="42" customFormat="1">
      <c r="A470"/>
      <c r="B470"/>
      <c r="C470"/>
      <c r="D470" s="111"/>
      <c r="F470" s="41"/>
      <c r="H470" s="43"/>
      <c r="J470" s="50"/>
      <c r="L470" s="41"/>
      <c r="N470" s="41"/>
      <c r="P470" s="41"/>
      <c r="R470" s="41"/>
      <c r="T470" s="41"/>
      <c r="V470" s="51"/>
      <c r="X470" s="45"/>
      <c r="Z470" s="45"/>
      <c r="AB470" s="153"/>
      <c r="AD470" s="41"/>
      <c r="AF470" s="46"/>
      <c r="AH470" s="46"/>
      <c r="AJ470" s="48"/>
      <c r="AK470" s="84"/>
      <c r="AL470"/>
      <c r="AM470"/>
    </row>
    <row r="471" spans="1:39" s="42" customFormat="1">
      <c r="A471"/>
      <c r="B471"/>
      <c r="C471"/>
      <c r="D471" s="111"/>
      <c r="F471" s="41"/>
      <c r="H471" s="43"/>
      <c r="J471" s="50"/>
      <c r="L471" s="41"/>
      <c r="N471" s="41"/>
      <c r="P471" s="41"/>
      <c r="R471" s="41"/>
      <c r="T471" s="41"/>
      <c r="V471" s="51"/>
      <c r="X471" s="45"/>
      <c r="Z471" s="45"/>
      <c r="AB471" s="153"/>
      <c r="AD471" s="41"/>
      <c r="AF471" s="46"/>
      <c r="AH471" s="46"/>
      <c r="AJ471" s="48"/>
      <c r="AK471" s="84"/>
      <c r="AL471"/>
      <c r="AM471"/>
    </row>
    <row r="472" spans="1:39" s="42" customFormat="1">
      <c r="A472"/>
      <c r="B472"/>
      <c r="C472"/>
      <c r="D472" s="111"/>
      <c r="F472" s="41"/>
      <c r="H472" s="43"/>
      <c r="J472" s="50"/>
      <c r="L472" s="41"/>
      <c r="N472" s="41"/>
      <c r="P472" s="41"/>
      <c r="R472" s="41"/>
      <c r="T472" s="41"/>
      <c r="V472" s="51"/>
      <c r="X472" s="45"/>
      <c r="Z472" s="45"/>
      <c r="AB472" s="153"/>
      <c r="AD472" s="41"/>
      <c r="AF472" s="46"/>
      <c r="AH472" s="46"/>
      <c r="AJ472" s="48"/>
      <c r="AK472" s="84"/>
      <c r="AL472"/>
      <c r="AM472"/>
    </row>
    <row r="473" spans="1:39" s="42" customFormat="1">
      <c r="A473"/>
      <c r="B473"/>
      <c r="C473"/>
      <c r="D473" s="111"/>
      <c r="F473" s="41"/>
      <c r="H473" s="43"/>
      <c r="J473" s="50"/>
      <c r="L473" s="41"/>
      <c r="N473" s="41"/>
      <c r="P473" s="41"/>
      <c r="R473" s="41"/>
      <c r="T473" s="41"/>
      <c r="V473" s="51"/>
      <c r="X473" s="45"/>
      <c r="Z473" s="45"/>
      <c r="AB473" s="153"/>
      <c r="AD473" s="41"/>
      <c r="AF473" s="46"/>
      <c r="AH473" s="46"/>
      <c r="AJ473" s="48"/>
      <c r="AK473" s="84"/>
      <c r="AL473"/>
      <c r="AM473"/>
    </row>
    <row r="474" spans="1:39" s="42" customFormat="1">
      <c r="A474"/>
      <c r="B474"/>
      <c r="C474"/>
      <c r="D474" s="111"/>
      <c r="F474" s="41"/>
      <c r="H474" s="43"/>
      <c r="J474" s="50"/>
      <c r="L474" s="41"/>
      <c r="N474" s="41"/>
      <c r="P474" s="41"/>
      <c r="R474" s="41"/>
      <c r="T474" s="41"/>
      <c r="V474" s="51"/>
      <c r="X474" s="45"/>
      <c r="Z474" s="45"/>
      <c r="AB474" s="153"/>
      <c r="AD474" s="41"/>
      <c r="AF474" s="46"/>
      <c r="AH474" s="46"/>
      <c r="AJ474" s="48"/>
      <c r="AK474" s="84"/>
      <c r="AL474"/>
      <c r="AM474"/>
    </row>
    <row r="475" spans="1:39" s="42" customFormat="1">
      <c r="A475"/>
      <c r="B475"/>
      <c r="C475"/>
      <c r="D475" s="111"/>
      <c r="F475" s="41"/>
      <c r="H475" s="43"/>
      <c r="J475" s="50"/>
      <c r="L475" s="41"/>
      <c r="N475" s="41"/>
      <c r="P475" s="41"/>
      <c r="R475" s="41"/>
      <c r="T475" s="41"/>
      <c r="V475" s="51"/>
      <c r="X475" s="45"/>
      <c r="Z475" s="45"/>
      <c r="AB475" s="153"/>
      <c r="AD475" s="41"/>
      <c r="AF475" s="46"/>
      <c r="AH475" s="46"/>
      <c r="AJ475" s="48"/>
      <c r="AK475" s="84"/>
      <c r="AL475"/>
      <c r="AM475"/>
    </row>
    <row r="476" spans="1:39" s="42" customFormat="1">
      <c r="A476"/>
      <c r="B476"/>
      <c r="C476"/>
      <c r="D476" s="111"/>
      <c r="F476" s="41"/>
      <c r="H476" s="43"/>
      <c r="J476" s="50"/>
      <c r="L476" s="41"/>
      <c r="N476" s="41"/>
      <c r="P476" s="41"/>
      <c r="R476" s="41"/>
      <c r="T476" s="41"/>
      <c r="V476" s="51"/>
      <c r="X476" s="45"/>
      <c r="Z476" s="45"/>
      <c r="AB476" s="153"/>
      <c r="AD476" s="41"/>
      <c r="AF476" s="46"/>
      <c r="AH476" s="46"/>
      <c r="AJ476" s="48"/>
      <c r="AK476" s="84"/>
      <c r="AL476"/>
      <c r="AM476"/>
    </row>
    <row r="477" spans="1:39" s="42" customFormat="1">
      <c r="A477"/>
      <c r="B477"/>
      <c r="C477"/>
      <c r="D477" s="111"/>
      <c r="F477" s="41"/>
      <c r="H477" s="43"/>
      <c r="J477" s="50"/>
      <c r="L477" s="41"/>
      <c r="N477" s="41"/>
      <c r="P477" s="41"/>
      <c r="R477" s="41"/>
      <c r="T477" s="41"/>
      <c r="V477" s="51"/>
      <c r="X477" s="45"/>
      <c r="Z477" s="45"/>
      <c r="AB477" s="153"/>
      <c r="AD477" s="41"/>
      <c r="AF477" s="46"/>
      <c r="AH477" s="46"/>
      <c r="AJ477" s="48"/>
      <c r="AK477" s="84"/>
      <c r="AL477"/>
      <c r="AM477"/>
    </row>
    <row r="478" spans="1:39" s="42" customFormat="1">
      <c r="A478"/>
      <c r="B478"/>
      <c r="C478"/>
      <c r="D478" s="111"/>
      <c r="F478" s="41"/>
      <c r="H478" s="43"/>
      <c r="J478" s="50"/>
      <c r="L478" s="41"/>
      <c r="N478" s="41"/>
      <c r="P478" s="41"/>
      <c r="R478" s="41"/>
      <c r="T478" s="41"/>
      <c r="V478" s="51"/>
      <c r="X478" s="45"/>
      <c r="Z478" s="45"/>
      <c r="AB478" s="153"/>
      <c r="AD478" s="41"/>
      <c r="AF478" s="46"/>
      <c r="AH478" s="46"/>
      <c r="AJ478" s="48"/>
      <c r="AK478" s="84"/>
      <c r="AL478"/>
      <c r="AM478"/>
    </row>
    <row r="479" spans="1:39" s="42" customFormat="1">
      <c r="A479"/>
      <c r="B479"/>
      <c r="C479"/>
      <c r="D479" s="111"/>
      <c r="F479" s="41"/>
      <c r="H479" s="43"/>
      <c r="J479" s="50"/>
      <c r="L479" s="41"/>
      <c r="N479" s="41"/>
      <c r="P479" s="41"/>
      <c r="R479" s="41"/>
      <c r="T479" s="41"/>
      <c r="V479" s="51"/>
      <c r="X479" s="45"/>
      <c r="Z479" s="45"/>
      <c r="AB479" s="153"/>
      <c r="AD479" s="41"/>
      <c r="AF479" s="46"/>
      <c r="AH479" s="46"/>
      <c r="AJ479" s="48"/>
      <c r="AK479" s="84"/>
      <c r="AL479"/>
      <c r="AM479"/>
    </row>
    <row r="480" spans="1:39" s="42" customFormat="1">
      <c r="A480"/>
      <c r="B480"/>
      <c r="C480"/>
      <c r="D480" s="111"/>
      <c r="F480" s="41"/>
      <c r="H480" s="43"/>
      <c r="J480" s="50"/>
      <c r="L480" s="41"/>
      <c r="N480" s="41"/>
      <c r="P480" s="41"/>
      <c r="R480" s="41"/>
      <c r="T480" s="41"/>
      <c r="V480" s="51"/>
      <c r="X480" s="45"/>
      <c r="Z480" s="45"/>
      <c r="AB480" s="153"/>
      <c r="AD480" s="41"/>
      <c r="AF480" s="46"/>
      <c r="AH480" s="46"/>
      <c r="AJ480" s="48"/>
      <c r="AK480" s="84"/>
      <c r="AL480"/>
      <c r="AM480"/>
    </row>
    <row r="481" spans="1:39" s="42" customFormat="1">
      <c r="A481"/>
      <c r="B481"/>
      <c r="C481"/>
      <c r="D481" s="111"/>
      <c r="F481" s="41"/>
      <c r="H481" s="43"/>
      <c r="J481" s="50"/>
      <c r="L481" s="41"/>
      <c r="N481" s="41"/>
      <c r="P481" s="41"/>
      <c r="R481" s="41"/>
      <c r="T481" s="41"/>
      <c r="V481" s="51"/>
      <c r="X481" s="45"/>
      <c r="Z481" s="45"/>
      <c r="AB481" s="153"/>
      <c r="AD481" s="41"/>
      <c r="AF481" s="46"/>
      <c r="AH481" s="46"/>
      <c r="AJ481" s="48"/>
      <c r="AK481" s="84"/>
      <c r="AL481"/>
      <c r="AM481"/>
    </row>
    <row r="482" spans="1:39" s="42" customFormat="1">
      <c r="A482"/>
      <c r="B482"/>
      <c r="C482"/>
      <c r="D482" s="111"/>
      <c r="F482" s="41"/>
      <c r="H482" s="43"/>
      <c r="J482" s="50"/>
      <c r="L482" s="41"/>
      <c r="N482" s="41"/>
      <c r="P482" s="41"/>
      <c r="R482" s="41"/>
      <c r="T482" s="41"/>
      <c r="V482" s="51"/>
      <c r="X482" s="45"/>
      <c r="Z482" s="45"/>
      <c r="AB482" s="153"/>
      <c r="AD482" s="41"/>
      <c r="AF482" s="46"/>
      <c r="AH482" s="46"/>
      <c r="AJ482" s="48"/>
      <c r="AK482" s="84"/>
      <c r="AL482"/>
      <c r="AM482"/>
    </row>
    <row r="483" spans="1:39" s="42" customFormat="1">
      <c r="A483"/>
      <c r="B483"/>
      <c r="C483"/>
      <c r="D483" s="111"/>
      <c r="F483" s="41"/>
      <c r="H483" s="43"/>
      <c r="J483" s="50"/>
      <c r="L483" s="41"/>
      <c r="N483" s="41"/>
      <c r="P483" s="41"/>
      <c r="R483" s="41"/>
      <c r="T483" s="41"/>
      <c r="V483" s="51"/>
      <c r="X483" s="45"/>
      <c r="Z483" s="45"/>
      <c r="AB483" s="153"/>
      <c r="AD483" s="41"/>
      <c r="AF483" s="46"/>
      <c r="AH483" s="46"/>
      <c r="AJ483" s="48"/>
      <c r="AK483" s="84"/>
      <c r="AL483"/>
      <c r="AM483"/>
    </row>
    <row r="484" spans="1:39" s="42" customFormat="1">
      <c r="A484"/>
      <c r="B484"/>
      <c r="C484"/>
      <c r="D484" s="111"/>
      <c r="F484" s="41"/>
      <c r="H484" s="43"/>
      <c r="J484" s="50"/>
      <c r="L484" s="41"/>
      <c r="N484" s="41"/>
      <c r="P484" s="41"/>
      <c r="R484" s="41"/>
      <c r="T484" s="41"/>
      <c r="V484" s="51"/>
      <c r="X484" s="45"/>
      <c r="Z484" s="45"/>
      <c r="AB484" s="153"/>
      <c r="AD484" s="41"/>
      <c r="AF484" s="46"/>
      <c r="AH484" s="46"/>
      <c r="AJ484" s="48"/>
      <c r="AK484" s="84"/>
      <c r="AL484"/>
      <c r="AM484"/>
    </row>
    <row r="485" spans="1:39" s="42" customFormat="1">
      <c r="A485"/>
      <c r="B485"/>
      <c r="C485"/>
      <c r="D485" s="111"/>
      <c r="F485" s="41"/>
      <c r="H485" s="43"/>
      <c r="J485" s="50"/>
      <c r="L485" s="41"/>
      <c r="N485" s="41"/>
      <c r="P485" s="41"/>
      <c r="R485" s="41"/>
      <c r="T485" s="41"/>
      <c r="V485" s="51"/>
      <c r="X485" s="45"/>
      <c r="Z485" s="45"/>
      <c r="AB485" s="153"/>
      <c r="AD485" s="41"/>
      <c r="AF485" s="46"/>
      <c r="AH485" s="46"/>
      <c r="AJ485" s="48"/>
      <c r="AK485" s="84"/>
      <c r="AL485"/>
      <c r="AM485"/>
    </row>
    <row r="486" spans="1:39" s="42" customFormat="1">
      <c r="A486"/>
      <c r="B486"/>
      <c r="C486"/>
      <c r="D486" s="111"/>
      <c r="F486" s="41"/>
      <c r="H486" s="43"/>
      <c r="J486" s="50"/>
      <c r="L486" s="41"/>
      <c r="N486" s="41"/>
      <c r="P486" s="41"/>
      <c r="R486" s="41"/>
      <c r="T486" s="41"/>
      <c r="V486" s="51"/>
      <c r="X486" s="45"/>
      <c r="Z486" s="45"/>
      <c r="AB486" s="153"/>
      <c r="AD486" s="41"/>
      <c r="AF486" s="46"/>
      <c r="AH486" s="46"/>
      <c r="AJ486" s="48"/>
      <c r="AK486" s="84"/>
      <c r="AL486"/>
      <c r="AM486"/>
    </row>
    <row r="487" spans="1:39" s="42" customFormat="1">
      <c r="A487"/>
      <c r="B487"/>
      <c r="C487"/>
      <c r="D487" s="111"/>
      <c r="F487" s="41"/>
      <c r="H487" s="43"/>
      <c r="J487" s="50"/>
      <c r="L487" s="41"/>
      <c r="N487" s="41"/>
      <c r="P487" s="41"/>
      <c r="R487" s="41"/>
      <c r="T487" s="41"/>
      <c r="V487" s="51"/>
      <c r="X487" s="45"/>
      <c r="Z487" s="45"/>
      <c r="AB487" s="153"/>
      <c r="AD487" s="41"/>
      <c r="AF487" s="46"/>
      <c r="AH487" s="46"/>
      <c r="AJ487" s="48"/>
      <c r="AK487" s="84"/>
      <c r="AL487"/>
      <c r="AM487"/>
    </row>
    <row r="488" spans="1:39" s="42" customFormat="1">
      <c r="A488"/>
      <c r="B488"/>
      <c r="C488"/>
      <c r="D488" s="111"/>
      <c r="F488" s="41"/>
      <c r="H488" s="43"/>
      <c r="J488" s="50"/>
      <c r="L488" s="41"/>
      <c r="N488" s="41"/>
      <c r="P488" s="41"/>
      <c r="R488" s="41"/>
      <c r="T488" s="41"/>
      <c r="V488" s="51"/>
      <c r="X488" s="45"/>
      <c r="Z488" s="45"/>
      <c r="AB488" s="153"/>
      <c r="AD488" s="41"/>
      <c r="AF488" s="46"/>
      <c r="AH488" s="46"/>
      <c r="AJ488" s="48"/>
      <c r="AK488" s="84"/>
      <c r="AL488"/>
      <c r="AM488"/>
    </row>
    <row r="489" spans="1:39" s="42" customFormat="1">
      <c r="A489"/>
      <c r="B489"/>
      <c r="C489"/>
      <c r="D489" s="111"/>
      <c r="F489" s="41"/>
      <c r="H489" s="43"/>
      <c r="J489" s="50"/>
      <c r="L489" s="41"/>
      <c r="N489" s="41"/>
      <c r="P489" s="41"/>
      <c r="R489" s="41"/>
      <c r="T489" s="41"/>
      <c r="V489" s="51"/>
      <c r="X489" s="45"/>
      <c r="Z489" s="45"/>
      <c r="AB489" s="153"/>
      <c r="AD489" s="41"/>
      <c r="AF489" s="46"/>
      <c r="AH489" s="46"/>
      <c r="AJ489" s="48"/>
      <c r="AK489" s="84"/>
      <c r="AL489"/>
      <c r="AM489"/>
    </row>
    <row r="490" spans="1:39" s="42" customFormat="1">
      <c r="A490"/>
      <c r="B490"/>
      <c r="C490"/>
      <c r="D490" s="111"/>
      <c r="F490" s="41"/>
      <c r="H490" s="43"/>
      <c r="J490" s="50"/>
      <c r="L490" s="41"/>
      <c r="N490" s="41"/>
      <c r="P490" s="41"/>
      <c r="R490" s="41"/>
      <c r="T490" s="41"/>
      <c r="V490" s="51"/>
      <c r="X490" s="45"/>
      <c r="Z490" s="45"/>
      <c r="AB490" s="153"/>
      <c r="AD490" s="41"/>
      <c r="AF490" s="46"/>
      <c r="AH490" s="46"/>
      <c r="AJ490" s="48"/>
      <c r="AK490" s="84"/>
      <c r="AL490"/>
      <c r="AM490"/>
    </row>
    <row r="491" spans="1:39" s="42" customFormat="1">
      <c r="A491"/>
      <c r="B491"/>
      <c r="C491"/>
      <c r="D491" s="111"/>
      <c r="F491" s="41"/>
      <c r="H491" s="43"/>
      <c r="J491" s="50"/>
      <c r="L491" s="41"/>
      <c r="N491" s="41"/>
      <c r="P491" s="41"/>
      <c r="R491" s="41"/>
      <c r="T491" s="41"/>
      <c r="V491" s="51"/>
      <c r="X491" s="45"/>
      <c r="Z491" s="45"/>
      <c r="AB491" s="153"/>
      <c r="AD491" s="41"/>
      <c r="AF491" s="46"/>
      <c r="AH491" s="46"/>
      <c r="AJ491" s="48"/>
      <c r="AK491" s="84"/>
      <c r="AL491"/>
      <c r="AM491"/>
    </row>
    <row r="492" spans="1:39" s="42" customFormat="1">
      <c r="A492"/>
      <c r="B492"/>
      <c r="C492"/>
      <c r="D492" s="111"/>
      <c r="F492" s="41"/>
      <c r="H492" s="43"/>
      <c r="J492" s="50"/>
      <c r="L492" s="41"/>
      <c r="N492" s="41"/>
      <c r="P492" s="41"/>
      <c r="R492" s="41"/>
      <c r="T492" s="41"/>
      <c r="V492" s="51"/>
      <c r="X492" s="45"/>
      <c r="Z492" s="45"/>
      <c r="AB492" s="153"/>
      <c r="AD492" s="41"/>
      <c r="AF492" s="46"/>
      <c r="AH492" s="46"/>
      <c r="AJ492" s="48"/>
      <c r="AK492" s="84"/>
      <c r="AL492"/>
      <c r="AM492"/>
    </row>
    <row r="493" spans="1:39" s="42" customFormat="1">
      <c r="A493"/>
      <c r="B493"/>
      <c r="C493"/>
      <c r="D493" s="111"/>
      <c r="F493" s="41"/>
      <c r="H493" s="43"/>
      <c r="J493" s="50"/>
      <c r="L493" s="41"/>
      <c r="N493" s="41"/>
      <c r="P493" s="41"/>
      <c r="R493" s="41"/>
      <c r="T493" s="41"/>
      <c r="V493" s="51"/>
      <c r="X493" s="45"/>
      <c r="Z493" s="45"/>
      <c r="AB493" s="153"/>
      <c r="AD493" s="41"/>
      <c r="AF493" s="46"/>
      <c r="AH493" s="46"/>
      <c r="AJ493" s="48"/>
      <c r="AK493" s="84"/>
      <c r="AL493"/>
      <c r="AM493"/>
    </row>
    <row r="494" spans="1:39" s="42" customFormat="1">
      <c r="A494"/>
      <c r="B494"/>
      <c r="C494"/>
      <c r="D494" s="111"/>
      <c r="F494" s="41"/>
      <c r="H494" s="43"/>
      <c r="J494" s="50"/>
      <c r="L494" s="41"/>
      <c r="N494" s="41"/>
      <c r="P494" s="41"/>
      <c r="R494" s="41"/>
      <c r="T494" s="41"/>
      <c r="V494" s="51"/>
      <c r="X494" s="45"/>
      <c r="Z494" s="45"/>
      <c r="AB494" s="153"/>
      <c r="AD494" s="41"/>
      <c r="AF494" s="46"/>
      <c r="AH494" s="46"/>
      <c r="AJ494" s="48"/>
      <c r="AK494" s="84"/>
      <c r="AL494"/>
      <c r="AM494"/>
    </row>
    <row r="495" spans="1:39" s="42" customFormat="1">
      <c r="A495"/>
      <c r="B495"/>
      <c r="C495"/>
      <c r="D495" s="111"/>
      <c r="F495" s="41"/>
      <c r="H495" s="43"/>
      <c r="J495" s="50"/>
      <c r="L495" s="41"/>
      <c r="N495" s="41"/>
      <c r="P495" s="41"/>
      <c r="R495" s="41"/>
      <c r="T495" s="41"/>
      <c r="V495" s="51"/>
      <c r="X495" s="45"/>
      <c r="Z495" s="45"/>
      <c r="AB495" s="153"/>
      <c r="AD495" s="41"/>
      <c r="AF495" s="46"/>
      <c r="AH495" s="46"/>
      <c r="AJ495" s="48"/>
      <c r="AK495" s="84"/>
      <c r="AL495"/>
      <c r="AM495"/>
    </row>
    <row r="496" spans="1:39" s="42" customFormat="1">
      <c r="A496"/>
      <c r="B496"/>
      <c r="C496"/>
      <c r="D496" s="111"/>
      <c r="F496" s="41"/>
      <c r="H496" s="43"/>
      <c r="J496" s="50"/>
      <c r="L496" s="41"/>
      <c r="N496" s="41"/>
      <c r="P496" s="41"/>
      <c r="R496" s="41"/>
      <c r="T496" s="41"/>
      <c r="V496" s="51"/>
      <c r="X496" s="45"/>
      <c r="Z496" s="45"/>
      <c r="AB496" s="153"/>
      <c r="AD496" s="41"/>
      <c r="AF496" s="46"/>
      <c r="AH496" s="46"/>
      <c r="AJ496" s="48"/>
      <c r="AK496" s="84"/>
      <c r="AL496"/>
      <c r="AM496"/>
    </row>
    <row r="497" spans="1:39" s="42" customFormat="1">
      <c r="A497"/>
      <c r="B497"/>
      <c r="C497"/>
      <c r="D497" s="111"/>
      <c r="F497" s="41"/>
      <c r="H497" s="43"/>
      <c r="J497" s="50"/>
      <c r="L497" s="41"/>
      <c r="N497" s="41"/>
      <c r="P497" s="41"/>
      <c r="R497" s="41"/>
      <c r="T497" s="41"/>
      <c r="V497" s="51"/>
      <c r="X497" s="45"/>
      <c r="Z497" s="45"/>
      <c r="AB497" s="153"/>
      <c r="AD497" s="41"/>
      <c r="AF497" s="46"/>
      <c r="AH497" s="46"/>
      <c r="AJ497" s="48"/>
      <c r="AK497" s="84"/>
      <c r="AL497"/>
      <c r="AM497"/>
    </row>
    <row r="498" spans="1:39" s="42" customFormat="1">
      <c r="A498"/>
      <c r="B498"/>
      <c r="C498"/>
      <c r="D498" s="111"/>
      <c r="F498" s="41"/>
      <c r="H498" s="43"/>
      <c r="J498" s="50"/>
      <c r="L498" s="41"/>
      <c r="N498" s="41"/>
      <c r="P498" s="41"/>
      <c r="R498" s="41"/>
      <c r="T498" s="41"/>
      <c r="V498" s="51"/>
      <c r="X498" s="45"/>
      <c r="Z498" s="45"/>
      <c r="AB498" s="153"/>
      <c r="AD498" s="41"/>
      <c r="AF498" s="46"/>
      <c r="AH498" s="46"/>
      <c r="AJ498" s="48"/>
      <c r="AK498" s="84"/>
      <c r="AL498"/>
      <c r="AM498"/>
    </row>
    <row r="499" spans="1:39" s="42" customFormat="1">
      <c r="A499"/>
      <c r="B499"/>
      <c r="C499"/>
      <c r="D499" s="111"/>
      <c r="F499" s="41"/>
      <c r="H499" s="43"/>
      <c r="J499" s="50"/>
      <c r="L499" s="41"/>
      <c r="N499" s="41"/>
      <c r="P499" s="41"/>
      <c r="R499" s="41"/>
      <c r="T499" s="41"/>
      <c r="V499" s="51"/>
      <c r="X499" s="45"/>
      <c r="Z499" s="45"/>
      <c r="AB499" s="153"/>
      <c r="AD499" s="41"/>
      <c r="AF499" s="46"/>
      <c r="AH499" s="46"/>
      <c r="AJ499" s="48"/>
      <c r="AK499" s="84"/>
      <c r="AL499"/>
      <c r="AM499"/>
    </row>
    <row r="500" spans="1:39" s="42" customFormat="1">
      <c r="A500"/>
      <c r="B500"/>
      <c r="C500"/>
      <c r="D500" s="111"/>
      <c r="F500" s="41"/>
      <c r="H500" s="43"/>
      <c r="J500" s="50"/>
      <c r="L500" s="41"/>
      <c r="N500" s="41"/>
      <c r="P500" s="41"/>
      <c r="R500" s="41"/>
      <c r="T500" s="41"/>
      <c r="V500" s="51"/>
      <c r="X500" s="45"/>
      <c r="Z500" s="45"/>
      <c r="AB500" s="153"/>
      <c r="AD500" s="41"/>
      <c r="AF500" s="46"/>
      <c r="AH500" s="46"/>
      <c r="AJ500" s="48"/>
      <c r="AK500" s="84"/>
      <c r="AL500"/>
      <c r="AM500"/>
    </row>
    <row r="501" spans="1:39" s="42" customFormat="1">
      <c r="A501"/>
      <c r="B501"/>
      <c r="C501"/>
      <c r="D501" s="111"/>
      <c r="F501" s="41"/>
      <c r="H501" s="43"/>
      <c r="J501" s="50"/>
      <c r="L501" s="41"/>
      <c r="N501" s="41"/>
      <c r="P501" s="41"/>
      <c r="R501" s="41"/>
      <c r="T501" s="41"/>
      <c r="V501" s="51"/>
      <c r="X501" s="45"/>
      <c r="Z501" s="45"/>
      <c r="AB501" s="153"/>
      <c r="AD501" s="41"/>
      <c r="AF501" s="46"/>
      <c r="AH501" s="46"/>
      <c r="AJ501" s="48"/>
      <c r="AK501" s="84"/>
      <c r="AL501"/>
      <c r="AM501"/>
    </row>
    <row r="502" spans="1:39" s="42" customFormat="1">
      <c r="A502"/>
      <c r="B502"/>
      <c r="C502"/>
      <c r="D502" s="111"/>
      <c r="F502" s="41"/>
      <c r="H502" s="43"/>
      <c r="J502" s="50"/>
      <c r="L502" s="41"/>
      <c r="N502" s="41"/>
      <c r="P502" s="41"/>
      <c r="R502" s="41"/>
      <c r="T502" s="41"/>
      <c r="V502" s="51"/>
      <c r="X502" s="45"/>
      <c r="Z502" s="45"/>
      <c r="AB502" s="153"/>
      <c r="AD502" s="41"/>
      <c r="AF502" s="46"/>
      <c r="AH502" s="46"/>
      <c r="AJ502" s="48"/>
      <c r="AK502" s="84"/>
      <c r="AL502"/>
      <c r="AM502"/>
    </row>
    <row r="503" spans="1:39" s="42" customFormat="1">
      <c r="A503"/>
      <c r="B503"/>
      <c r="C503"/>
      <c r="D503" s="111"/>
      <c r="F503" s="41"/>
      <c r="H503" s="43"/>
      <c r="J503" s="50"/>
      <c r="L503" s="41"/>
      <c r="N503" s="41"/>
      <c r="P503" s="41"/>
      <c r="R503" s="41"/>
      <c r="T503" s="41"/>
      <c r="V503" s="51"/>
      <c r="X503" s="45"/>
      <c r="Z503" s="45"/>
      <c r="AB503" s="153"/>
      <c r="AD503" s="41"/>
      <c r="AF503" s="46"/>
      <c r="AH503" s="46"/>
      <c r="AJ503" s="48"/>
      <c r="AK503" s="84"/>
      <c r="AL503"/>
      <c r="AM503"/>
    </row>
    <row r="504" spans="1:39" s="42" customFormat="1">
      <c r="A504"/>
      <c r="B504"/>
      <c r="C504"/>
      <c r="D504" s="111"/>
      <c r="F504" s="41"/>
      <c r="H504" s="43"/>
      <c r="J504" s="50"/>
      <c r="L504" s="41"/>
      <c r="N504" s="41"/>
      <c r="P504" s="41"/>
      <c r="R504" s="41"/>
      <c r="T504" s="41"/>
      <c r="V504" s="51"/>
      <c r="X504" s="45"/>
      <c r="Z504" s="45"/>
      <c r="AB504" s="153"/>
      <c r="AD504" s="41"/>
      <c r="AF504" s="46"/>
      <c r="AH504" s="46"/>
      <c r="AJ504" s="48"/>
      <c r="AK504" s="84"/>
      <c r="AL504"/>
      <c r="AM504"/>
    </row>
    <row r="505" spans="1:39" s="42" customFormat="1">
      <c r="A505"/>
      <c r="B505"/>
      <c r="C505"/>
      <c r="D505" s="111"/>
      <c r="F505" s="41"/>
      <c r="H505" s="43"/>
      <c r="J505" s="50"/>
      <c r="L505" s="41"/>
      <c r="N505" s="41"/>
      <c r="P505" s="41"/>
      <c r="R505" s="41"/>
      <c r="T505" s="41"/>
      <c r="V505" s="51"/>
      <c r="X505" s="45"/>
      <c r="Z505" s="45"/>
      <c r="AB505" s="153"/>
      <c r="AD505" s="41"/>
      <c r="AF505" s="46"/>
      <c r="AH505" s="46"/>
      <c r="AJ505" s="48"/>
      <c r="AK505" s="84"/>
      <c r="AL505"/>
      <c r="AM505"/>
    </row>
    <row r="506" spans="1:39" s="42" customFormat="1">
      <c r="A506"/>
      <c r="B506"/>
      <c r="C506"/>
      <c r="D506" s="111"/>
      <c r="F506" s="41"/>
      <c r="H506" s="43"/>
      <c r="J506" s="50"/>
      <c r="L506" s="41"/>
      <c r="N506" s="41"/>
      <c r="P506" s="41"/>
      <c r="R506" s="41"/>
      <c r="T506" s="41"/>
      <c r="V506" s="51"/>
      <c r="X506" s="45"/>
      <c r="Z506" s="45"/>
      <c r="AB506" s="153"/>
      <c r="AD506" s="41"/>
      <c r="AF506" s="46"/>
      <c r="AH506" s="46"/>
      <c r="AJ506" s="48"/>
      <c r="AK506" s="84"/>
      <c r="AL506"/>
      <c r="AM506"/>
    </row>
    <row r="507" spans="1:39" s="42" customFormat="1">
      <c r="A507"/>
      <c r="B507"/>
      <c r="C507"/>
      <c r="D507" s="111"/>
      <c r="F507" s="41"/>
      <c r="H507" s="43"/>
      <c r="J507" s="50"/>
      <c r="L507" s="41"/>
      <c r="N507" s="41"/>
      <c r="P507" s="41"/>
      <c r="R507" s="41"/>
      <c r="T507" s="41"/>
      <c r="V507" s="51"/>
      <c r="X507" s="45"/>
      <c r="Z507" s="45"/>
      <c r="AB507" s="153"/>
      <c r="AD507" s="41"/>
      <c r="AF507" s="46"/>
      <c r="AH507" s="46"/>
      <c r="AJ507" s="48"/>
      <c r="AK507" s="84"/>
      <c r="AL507"/>
      <c r="AM507"/>
    </row>
    <row r="508" spans="1:39" s="42" customFormat="1">
      <c r="A508"/>
      <c r="B508"/>
      <c r="C508"/>
      <c r="D508" s="111"/>
      <c r="F508" s="41"/>
      <c r="H508" s="43"/>
      <c r="J508" s="50"/>
      <c r="L508" s="41"/>
      <c r="N508" s="41"/>
      <c r="P508" s="41"/>
      <c r="R508" s="41"/>
      <c r="T508" s="41"/>
      <c r="V508" s="51"/>
      <c r="X508" s="45"/>
      <c r="Z508" s="45"/>
      <c r="AB508" s="153"/>
      <c r="AD508" s="41"/>
      <c r="AF508" s="46"/>
      <c r="AH508" s="46"/>
      <c r="AJ508" s="48"/>
      <c r="AK508" s="84"/>
      <c r="AL508"/>
      <c r="AM508"/>
    </row>
    <row r="509" spans="1:39" s="42" customFormat="1">
      <c r="A509"/>
      <c r="B509"/>
      <c r="C509"/>
      <c r="D509" s="111"/>
      <c r="F509" s="41"/>
      <c r="H509" s="43"/>
      <c r="J509" s="50"/>
      <c r="L509" s="41"/>
      <c r="N509" s="41"/>
      <c r="P509" s="41"/>
      <c r="R509" s="41"/>
      <c r="T509" s="41"/>
      <c r="V509" s="51"/>
      <c r="X509" s="45"/>
      <c r="Z509" s="45"/>
      <c r="AB509" s="153"/>
      <c r="AD509" s="41"/>
      <c r="AF509" s="46"/>
      <c r="AH509" s="46"/>
      <c r="AJ509" s="48"/>
      <c r="AK509" s="84"/>
      <c r="AL509"/>
      <c r="AM509"/>
    </row>
    <row r="510" spans="1:39" s="42" customFormat="1">
      <c r="A510"/>
      <c r="B510"/>
      <c r="C510"/>
      <c r="D510" s="111"/>
      <c r="F510" s="41"/>
      <c r="H510" s="43"/>
      <c r="J510" s="50"/>
      <c r="L510" s="41"/>
      <c r="N510" s="41"/>
      <c r="P510" s="41"/>
      <c r="R510" s="41"/>
      <c r="T510" s="41"/>
      <c r="V510" s="51"/>
      <c r="X510" s="45"/>
      <c r="Z510" s="45"/>
      <c r="AB510" s="153"/>
      <c r="AD510" s="41"/>
      <c r="AF510" s="46"/>
      <c r="AH510" s="46"/>
      <c r="AJ510" s="48"/>
      <c r="AK510" s="84"/>
      <c r="AL510"/>
      <c r="AM510"/>
    </row>
    <row r="511" spans="1:39" s="42" customFormat="1">
      <c r="A511"/>
      <c r="B511"/>
      <c r="C511"/>
      <c r="D511" s="111"/>
      <c r="F511" s="41"/>
      <c r="H511" s="43"/>
      <c r="J511" s="50"/>
      <c r="L511" s="41"/>
      <c r="N511" s="41"/>
      <c r="P511" s="41"/>
      <c r="R511" s="41"/>
      <c r="T511" s="41"/>
      <c r="V511" s="51"/>
      <c r="X511" s="45"/>
      <c r="Z511" s="45"/>
      <c r="AB511" s="153"/>
      <c r="AD511" s="41"/>
      <c r="AF511" s="46"/>
      <c r="AH511" s="46"/>
      <c r="AJ511" s="48"/>
      <c r="AK511" s="84"/>
      <c r="AL511"/>
      <c r="AM511"/>
    </row>
    <row r="512" spans="1:39" s="42" customFormat="1">
      <c r="A512"/>
      <c r="B512"/>
      <c r="C512"/>
      <c r="D512" s="111"/>
      <c r="F512" s="41"/>
      <c r="H512" s="43"/>
      <c r="J512" s="50"/>
      <c r="L512" s="41"/>
      <c r="N512" s="41"/>
      <c r="P512" s="41"/>
      <c r="R512" s="41"/>
      <c r="T512" s="41"/>
      <c r="V512" s="51"/>
      <c r="X512" s="45"/>
      <c r="Z512" s="45"/>
      <c r="AB512" s="153"/>
      <c r="AD512" s="41"/>
      <c r="AF512" s="46"/>
      <c r="AH512" s="46"/>
      <c r="AJ512" s="48"/>
      <c r="AK512" s="84"/>
      <c r="AL512"/>
      <c r="AM512"/>
    </row>
    <row r="513" spans="1:39" s="42" customFormat="1">
      <c r="A513"/>
      <c r="B513"/>
      <c r="C513"/>
      <c r="D513" s="111"/>
      <c r="F513" s="41"/>
      <c r="H513" s="43"/>
      <c r="J513" s="50"/>
      <c r="L513" s="41"/>
      <c r="N513" s="41"/>
      <c r="P513" s="41"/>
      <c r="R513" s="41"/>
      <c r="T513" s="41"/>
      <c r="V513" s="51"/>
      <c r="X513" s="45"/>
      <c r="Z513" s="45"/>
      <c r="AB513" s="153"/>
      <c r="AD513" s="41"/>
      <c r="AF513" s="46"/>
      <c r="AH513" s="46"/>
      <c r="AJ513" s="48"/>
      <c r="AK513" s="84"/>
      <c r="AL513"/>
      <c r="AM513"/>
    </row>
    <row r="514" spans="1:39" s="42" customFormat="1">
      <c r="A514"/>
      <c r="B514"/>
      <c r="C514"/>
      <c r="D514" s="111"/>
      <c r="F514" s="41"/>
      <c r="H514" s="43"/>
      <c r="J514" s="50"/>
      <c r="L514" s="41"/>
      <c r="N514" s="41"/>
      <c r="P514" s="41"/>
      <c r="R514" s="41"/>
      <c r="T514" s="41"/>
      <c r="V514" s="51"/>
      <c r="X514" s="45"/>
      <c r="Z514" s="45"/>
      <c r="AB514" s="153"/>
      <c r="AD514" s="41"/>
      <c r="AF514" s="46"/>
      <c r="AH514" s="46"/>
      <c r="AJ514" s="48"/>
      <c r="AK514" s="84"/>
      <c r="AL514"/>
      <c r="AM514"/>
    </row>
    <row r="515" spans="1:39" s="42" customFormat="1">
      <c r="A515"/>
      <c r="B515"/>
      <c r="C515"/>
      <c r="D515" s="111"/>
      <c r="F515" s="41"/>
      <c r="H515" s="43"/>
      <c r="J515" s="50"/>
      <c r="L515" s="41"/>
      <c r="N515" s="41"/>
      <c r="P515" s="41"/>
      <c r="R515" s="41"/>
      <c r="T515" s="41"/>
      <c r="V515" s="51"/>
      <c r="X515" s="45"/>
      <c r="Z515" s="45"/>
      <c r="AB515" s="153"/>
      <c r="AD515" s="41"/>
      <c r="AF515" s="46"/>
      <c r="AH515" s="46"/>
      <c r="AJ515" s="48"/>
      <c r="AK515" s="84"/>
      <c r="AL515"/>
      <c r="AM515"/>
    </row>
    <row r="516" spans="1:39" s="42" customFormat="1">
      <c r="A516"/>
      <c r="B516"/>
      <c r="C516"/>
      <c r="D516" s="111"/>
      <c r="F516" s="41"/>
      <c r="H516" s="43"/>
      <c r="J516" s="50"/>
      <c r="L516" s="41"/>
      <c r="N516" s="41"/>
      <c r="P516" s="41"/>
      <c r="R516" s="41"/>
      <c r="T516" s="41"/>
      <c r="V516" s="51"/>
      <c r="X516" s="45"/>
      <c r="Z516" s="45"/>
      <c r="AB516" s="153"/>
      <c r="AD516" s="41"/>
      <c r="AF516" s="46"/>
      <c r="AH516" s="46"/>
      <c r="AJ516" s="48"/>
      <c r="AK516" s="84"/>
      <c r="AL516"/>
      <c r="AM516"/>
    </row>
    <row r="517" spans="1:39" s="42" customFormat="1">
      <c r="A517"/>
      <c r="B517"/>
      <c r="C517"/>
      <c r="D517" s="111"/>
      <c r="F517" s="41"/>
      <c r="H517" s="43"/>
      <c r="J517" s="50"/>
      <c r="L517" s="41"/>
      <c r="N517" s="41"/>
      <c r="P517" s="41"/>
      <c r="R517" s="41"/>
      <c r="T517" s="41"/>
      <c r="V517" s="51"/>
      <c r="X517" s="45"/>
      <c r="Z517" s="45"/>
      <c r="AB517" s="153"/>
      <c r="AD517" s="41"/>
      <c r="AF517" s="46"/>
      <c r="AH517" s="46"/>
      <c r="AJ517" s="48"/>
      <c r="AK517" s="84"/>
      <c r="AL517"/>
      <c r="AM517"/>
    </row>
    <row r="518" spans="1:39" s="42" customFormat="1">
      <c r="A518"/>
      <c r="B518"/>
      <c r="C518"/>
      <c r="D518" s="111"/>
      <c r="F518" s="41"/>
      <c r="H518" s="43"/>
      <c r="J518" s="50"/>
      <c r="L518" s="41"/>
      <c r="N518" s="41"/>
      <c r="P518" s="41"/>
      <c r="R518" s="41"/>
      <c r="T518" s="41"/>
      <c r="V518" s="51"/>
      <c r="X518" s="45"/>
      <c r="Z518" s="45"/>
      <c r="AB518" s="153"/>
      <c r="AD518" s="41"/>
      <c r="AF518" s="46"/>
      <c r="AH518" s="46"/>
      <c r="AJ518" s="48"/>
      <c r="AK518" s="84"/>
      <c r="AL518"/>
      <c r="AM518"/>
    </row>
    <row r="519" spans="1:39" s="42" customFormat="1">
      <c r="A519"/>
      <c r="B519"/>
      <c r="C519"/>
      <c r="D519" s="111"/>
      <c r="F519" s="41"/>
      <c r="H519" s="43"/>
      <c r="J519" s="50"/>
      <c r="L519" s="41"/>
      <c r="N519" s="41"/>
      <c r="P519" s="41"/>
      <c r="R519" s="41"/>
      <c r="T519" s="41"/>
      <c r="V519" s="51"/>
      <c r="X519" s="45"/>
      <c r="Z519" s="45"/>
      <c r="AB519" s="153"/>
      <c r="AD519" s="41"/>
      <c r="AF519" s="46"/>
      <c r="AH519" s="46"/>
      <c r="AJ519" s="48"/>
      <c r="AK519" s="84"/>
      <c r="AL519"/>
      <c r="AM519"/>
    </row>
    <row r="520" spans="1:39" s="42" customFormat="1">
      <c r="A520"/>
      <c r="B520"/>
      <c r="C520"/>
      <c r="D520" s="111"/>
      <c r="F520" s="41"/>
      <c r="H520" s="43"/>
      <c r="J520" s="50"/>
      <c r="L520" s="41"/>
      <c r="N520" s="41"/>
      <c r="P520" s="41"/>
      <c r="R520" s="41"/>
      <c r="T520" s="41"/>
      <c r="V520" s="51"/>
      <c r="X520" s="45"/>
      <c r="Z520" s="45"/>
      <c r="AB520" s="153"/>
      <c r="AD520" s="41"/>
      <c r="AF520" s="46"/>
      <c r="AH520" s="46"/>
      <c r="AJ520" s="48"/>
      <c r="AK520" s="84"/>
      <c r="AL520"/>
      <c r="AM520"/>
    </row>
    <row r="521" spans="1:39" s="42" customFormat="1">
      <c r="A521"/>
      <c r="B521"/>
      <c r="C521"/>
      <c r="D521" s="111"/>
      <c r="F521" s="41"/>
      <c r="H521" s="43"/>
      <c r="J521" s="50"/>
      <c r="L521" s="41"/>
      <c r="N521" s="41"/>
      <c r="P521" s="41"/>
      <c r="R521" s="41"/>
      <c r="T521" s="41"/>
      <c r="V521" s="51"/>
      <c r="X521" s="45"/>
      <c r="Z521" s="45"/>
      <c r="AB521" s="153"/>
      <c r="AD521" s="41"/>
      <c r="AF521" s="46"/>
      <c r="AH521" s="46"/>
      <c r="AJ521" s="48"/>
      <c r="AK521" s="84"/>
      <c r="AL521"/>
      <c r="AM521"/>
    </row>
    <row r="522" spans="1:39" s="42" customFormat="1">
      <c r="A522"/>
      <c r="B522"/>
      <c r="C522"/>
      <c r="D522" s="111"/>
      <c r="F522" s="41"/>
      <c r="H522" s="43"/>
      <c r="J522" s="50"/>
      <c r="L522" s="41"/>
      <c r="N522" s="41"/>
      <c r="P522" s="41"/>
      <c r="R522" s="41"/>
      <c r="T522" s="41"/>
      <c r="V522" s="51"/>
      <c r="X522" s="45"/>
      <c r="Z522" s="45"/>
      <c r="AB522" s="153"/>
      <c r="AD522" s="41"/>
      <c r="AF522" s="46"/>
      <c r="AH522" s="46"/>
      <c r="AJ522" s="48"/>
      <c r="AK522" s="84"/>
      <c r="AL522"/>
      <c r="AM522"/>
    </row>
    <row r="523" spans="1:39" s="42" customFormat="1">
      <c r="A523"/>
      <c r="B523"/>
      <c r="C523"/>
      <c r="D523" s="111"/>
      <c r="F523" s="41"/>
      <c r="H523" s="43"/>
      <c r="J523" s="50"/>
      <c r="L523" s="41"/>
      <c r="N523" s="41"/>
      <c r="P523" s="41"/>
      <c r="R523" s="41"/>
      <c r="T523" s="41"/>
      <c r="V523" s="51"/>
      <c r="X523" s="45"/>
      <c r="Z523" s="45"/>
      <c r="AB523" s="153"/>
      <c r="AD523" s="41"/>
      <c r="AF523" s="46"/>
      <c r="AH523" s="46"/>
      <c r="AJ523" s="48"/>
      <c r="AK523" s="84"/>
      <c r="AL523"/>
      <c r="AM523"/>
    </row>
    <row r="524" spans="1:39" s="42" customFormat="1">
      <c r="A524"/>
      <c r="B524"/>
      <c r="C524"/>
      <c r="D524" s="111"/>
      <c r="F524" s="41"/>
      <c r="H524" s="43"/>
      <c r="J524" s="50"/>
      <c r="L524" s="41"/>
      <c r="N524" s="41"/>
      <c r="P524" s="41"/>
      <c r="R524" s="41"/>
      <c r="T524" s="41"/>
      <c r="V524" s="51"/>
      <c r="X524" s="45"/>
      <c r="Z524" s="45"/>
      <c r="AB524" s="153"/>
      <c r="AD524" s="41"/>
      <c r="AF524" s="46"/>
      <c r="AH524" s="46"/>
      <c r="AJ524" s="48"/>
      <c r="AK524" s="84"/>
      <c r="AL524"/>
      <c r="AM524"/>
    </row>
    <row r="525" spans="1:39" s="42" customFormat="1">
      <c r="A525"/>
      <c r="B525"/>
      <c r="C525"/>
      <c r="D525" s="111"/>
      <c r="F525" s="41"/>
      <c r="H525" s="43"/>
      <c r="J525" s="50"/>
      <c r="L525" s="41"/>
      <c r="N525" s="41"/>
      <c r="P525" s="41"/>
      <c r="R525" s="41"/>
      <c r="T525" s="41"/>
      <c r="V525" s="51"/>
      <c r="X525" s="45"/>
      <c r="Z525" s="45"/>
      <c r="AB525" s="153"/>
      <c r="AD525" s="41"/>
      <c r="AF525" s="46"/>
      <c r="AH525" s="46"/>
      <c r="AJ525" s="48"/>
      <c r="AK525" s="84"/>
      <c r="AL525"/>
      <c r="AM525"/>
    </row>
    <row r="526" spans="1:39" s="42" customFormat="1">
      <c r="A526"/>
      <c r="B526"/>
      <c r="C526"/>
      <c r="D526" s="111"/>
      <c r="F526" s="41"/>
      <c r="H526" s="43"/>
      <c r="J526" s="50"/>
      <c r="L526" s="41"/>
      <c r="N526" s="41"/>
      <c r="P526" s="41"/>
      <c r="R526" s="41"/>
      <c r="T526" s="41"/>
      <c r="V526" s="51"/>
      <c r="X526" s="45"/>
      <c r="Z526" s="45"/>
      <c r="AB526" s="153"/>
      <c r="AD526" s="41"/>
      <c r="AF526" s="46"/>
      <c r="AH526" s="46"/>
      <c r="AJ526" s="48"/>
      <c r="AK526" s="84"/>
      <c r="AL526"/>
      <c r="AM526"/>
    </row>
    <row r="527" spans="1:39" s="42" customFormat="1">
      <c r="A527"/>
      <c r="B527"/>
      <c r="C527"/>
      <c r="D527" s="111"/>
      <c r="F527" s="41"/>
      <c r="H527" s="43"/>
      <c r="J527" s="50"/>
      <c r="L527" s="41"/>
      <c r="N527" s="41"/>
      <c r="P527" s="41"/>
      <c r="R527" s="41"/>
      <c r="T527" s="41"/>
      <c r="V527" s="51"/>
      <c r="X527" s="45"/>
      <c r="Z527" s="45"/>
      <c r="AB527" s="153"/>
      <c r="AD527" s="41"/>
      <c r="AF527" s="46"/>
      <c r="AH527" s="46"/>
      <c r="AJ527" s="48"/>
      <c r="AK527" s="84"/>
      <c r="AL527"/>
      <c r="AM527"/>
    </row>
    <row r="528" spans="1:39" s="42" customFormat="1">
      <c r="A528"/>
      <c r="B528"/>
      <c r="C528"/>
      <c r="D528" s="111"/>
      <c r="F528" s="41"/>
      <c r="H528" s="43"/>
      <c r="J528" s="50"/>
      <c r="L528" s="41"/>
      <c r="N528" s="41"/>
      <c r="P528" s="41"/>
      <c r="R528" s="41"/>
      <c r="T528" s="41"/>
      <c r="V528" s="51"/>
      <c r="X528" s="45"/>
      <c r="Z528" s="45"/>
      <c r="AB528" s="153"/>
      <c r="AD528" s="41"/>
      <c r="AF528" s="46"/>
      <c r="AH528" s="46"/>
      <c r="AJ528" s="48"/>
      <c r="AK528" s="84"/>
      <c r="AL528"/>
      <c r="AM528"/>
    </row>
    <row r="529" spans="1:39" s="42" customFormat="1">
      <c r="A529"/>
      <c r="B529"/>
      <c r="C529"/>
      <c r="D529" s="111"/>
      <c r="F529" s="41"/>
      <c r="H529" s="43"/>
      <c r="J529" s="50"/>
      <c r="L529" s="41"/>
      <c r="N529" s="41"/>
      <c r="P529" s="41"/>
      <c r="R529" s="41"/>
      <c r="T529" s="41"/>
      <c r="V529" s="51"/>
      <c r="X529" s="45"/>
      <c r="Z529" s="45"/>
      <c r="AB529" s="153"/>
      <c r="AD529" s="41"/>
      <c r="AF529" s="46"/>
      <c r="AH529" s="46"/>
      <c r="AJ529" s="48"/>
      <c r="AK529" s="84"/>
      <c r="AL529"/>
      <c r="AM529"/>
    </row>
    <row r="530" spans="1:39" s="42" customFormat="1">
      <c r="A530"/>
      <c r="B530"/>
      <c r="C530"/>
      <c r="D530" s="111"/>
      <c r="F530" s="41"/>
      <c r="H530" s="43"/>
      <c r="J530" s="50"/>
      <c r="L530" s="41"/>
      <c r="N530" s="41"/>
      <c r="P530" s="41"/>
      <c r="R530" s="41"/>
      <c r="T530" s="41"/>
      <c r="V530" s="51"/>
      <c r="X530" s="45"/>
      <c r="Z530" s="45"/>
      <c r="AB530" s="153"/>
      <c r="AD530" s="41"/>
      <c r="AF530" s="46"/>
      <c r="AH530" s="46"/>
      <c r="AJ530" s="48"/>
      <c r="AK530" s="84"/>
      <c r="AL530"/>
      <c r="AM530"/>
    </row>
    <row r="531" spans="1:39" s="42" customFormat="1">
      <c r="A531"/>
      <c r="B531"/>
      <c r="C531"/>
      <c r="D531" s="111"/>
      <c r="F531" s="41"/>
      <c r="H531" s="43"/>
      <c r="J531" s="50"/>
      <c r="L531" s="41"/>
      <c r="N531" s="41"/>
      <c r="P531" s="41"/>
      <c r="R531" s="41"/>
      <c r="T531" s="41"/>
      <c r="V531" s="51"/>
      <c r="X531" s="45"/>
      <c r="Z531" s="45"/>
      <c r="AB531" s="153"/>
      <c r="AD531" s="41"/>
      <c r="AF531" s="46"/>
      <c r="AH531" s="46"/>
      <c r="AJ531" s="48"/>
      <c r="AK531" s="84"/>
      <c r="AL531"/>
      <c r="AM531"/>
    </row>
    <row r="532" spans="1:39" s="42" customFormat="1">
      <c r="A532"/>
      <c r="B532"/>
      <c r="C532"/>
      <c r="D532" s="111"/>
      <c r="F532" s="41"/>
      <c r="H532" s="43"/>
      <c r="J532" s="50"/>
      <c r="L532" s="41"/>
      <c r="N532" s="41"/>
      <c r="P532" s="41"/>
      <c r="R532" s="41"/>
      <c r="T532" s="41"/>
      <c r="V532" s="51"/>
      <c r="X532" s="45"/>
      <c r="Z532" s="45"/>
      <c r="AB532" s="153"/>
      <c r="AD532" s="41"/>
      <c r="AF532" s="46"/>
      <c r="AH532" s="46"/>
      <c r="AJ532" s="48"/>
      <c r="AK532" s="84"/>
      <c r="AL532"/>
      <c r="AM532"/>
    </row>
    <row r="533" spans="1:39" s="42" customFormat="1">
      <c r="A533"/>
      <c r="B533"/>
      <c r="C533"/>
      <c r="D533" s="111"/>
      <c r="F533" s="41"/>
      <c r="H533" s="43"/>
      <c r="J533" s="50"/>
      <c r="L533" s="41"/>
      <c r="N533" s="41"/>
      <c r="P533" s="41"/>
      <c r="R533" s="41"/>
      <c r="T533" s="41"/>
      <c r="V533" s="51"/>
      <c r="X533" s="45"/>
      <c r="Z533" s="45"/>
      <c r="AB533" s="153"/>
      <c r="AD533" s="41"/>
      <c r="AF533" s="46"/>
      <c r="AH533" s="46"/>
      <c r="AJ533" s="48"/>
      <c r="AK533" s="84"/>
      <c r="AL533"/>
      <c r="AM533"/>
    </row>
    <row r="534" spans="1:39" s="42" customFormat="1">
      <c r="A534"/>
      <c r="B534"/>
      <c r="C534"/>
      <c r="D534" s="111"/>
      <c r="F534" s="41"/>
      <c r="H534" s="43"/>
      <c r="J534" s="50"/>
      <c r="L534" s="41"/>
      <c r="N534" s="41"/>
      <c r="P534" s="41"/>
      <c r="R534" s="41"/>
      <c r="T534" s="41"/>
      <c r="V534" s="51"/>
      <c r="X534" s="45"/>
      <c r="Z534" s="45"/>
      <c r="AB534" s="153"/>
      <c r="AD534" s="41"/>
      <c r="AF534" s="46"/>
      <c r="AH534" s="46"/>
      <c r="AJ534" s="48"/>
      <c r="AK534" s="84"/>
      <c r="AL534"/>
      <c r="AM534"/>
    </row>
    <row r="535" spans="1:39" s="42" customFormat="1">
      <c r="A535"/>
      <c r="B535"/>
      <c r="C535"/>
      <c r="D535" s="111"/>
      <c r="F535" s="41"/>
      <c r="H535" s="43"/>
      <c r="J535" s="50"/>
      <c r="L535" s="41"/>
      <c r="N535" s="41"/>
      <c r="P535" s="41"/>
      <c r="R535" s="41"/>
      <c r="T535" s="41"/>
      <c r="V535" s="51"/>
      <c r="X535" s="45"/>
      <c r="Z535" s="45"/>
      <c r="AB535" s="153"/>
      <c r="AD535" s="41"/>
      <c r="AF535" s="46"/>
      <c r="AH535" s="46"/>
      <c r="AJ535" s="48"/>
      <c r="AK535" s="84"/>
      <c r="AL535"/>
      <c r="AM535"/>
    </row>
    <row r="536" spans="1:39" s="42" customFormat="1">
      <c r="A536"/>
      <c r="B536"/>
      <c r="C536"/>
      <c r="D536" s="111"/>
      <c r="F536" s="41"/>
      <c r="H536" s="43"/>
      <c r="J536" s="50"/>
      <c r="L536" s="41"/>
      <c r="N536" s="41"/>
      <c r="P536" s="41"/>
      <c r="R536" s="41"/>
      <c r="T536" s="41"/>
      <c r="V536" s="51"/>
      <c r="X536" s="45"/>
      <c r="Z536" s="45"/>
      <c r="AB536" s="153"/>
      <c r="AD536" s="41"/>
      <c r="AF536" s="46"/>
      <c r="AH536" s="46"/>
      <c r="AJ536" s="48"/>
      <c r="AK536" s="84"/>
      <c r="AL536"/>
      <c r="AM536"/>
    </row>
    <row r="537" spans="1:39" s="42" customFormat="1">
      <c r="A537"/>
      <c r="B537"/>
      <c r="C537"/>
      <c r="D537" s="111"/>
      <c r="F537" s="41"/>
      <c r="H537" s="43"/>
      <c r="J537" s="50"/>
      <c r="L537" s="41"/>
      <c r="N537" s="41"/>
      <c r="P537" s="41"/>
      <c r="R537" s="41"/>
      <c r="T537" s="41"/>
      <c r="V537" s="51"/>
      <c r="X537" s="45"/>
      <c r="Z537" s="45"/>
      <c r="AB537" s="153"/>
      <c r="AD537" s="41"/>
      <c r="AF537" s="46"/>
      <c r="AH537" s="46"/>
      <c r="AJ537" s="48"/>
      <c r="AK537" s="84"/>
      <c r="AL537"/>
      <c r="AM537"/>
    </row>
    <row r="538" spans="1:39" s="42" customFormat="1">
      <c r="A538"/>
      <c r="B538"/>
      <c r="C538"/>
      <c r="D538" s="111"/>
      <c r="F538" s="41"/>
      <c r="H538" s="43"/>
      <c r="J538" s="50"/>
      <c r="L538" s="41"/>
      <c r="N538" s="41"/>
      <c r="P538" s="41"/>
      <c r="R538" s="41"/>
      <c r="T538" s="41"/>
      <c r="V538" s="51"/>
      <c r="X538" s="45"/>
      <c r="Z538" s="45"/>
      <c r="AB538" s="153"/>
      <c r="AD538" s="41"/>
      <c r="AF538" s="46"/>
      <c r="AH538" s="46"/>
      <c r="AJ538" s="48"/>
      <c r="AK538" s="84"/>
      <c r="AL538"/>
      <c r="AM538"/>
    </row>
    <row r="539" spans="1:39" s="42" customFormat="1">
      <c r="A539"/>
      <c r="B539"/>
      <c r="C539"/>
      <c r="D539" s="111"/>
      <c r="F539" s="41"/>
      <c r="H539" s="43"/>
      <c r="J539" s="50"/>
      <c r="L539" s="41"/>
      <c r="N539" s="41"/>
      <c r="P539" s="41"/>
      <c r="R539" s="41"/>
      <c r="T539" s="41"/>
      <c r="V539" s="51"/>
      <c r="X539" s="45"/>
      <c r="Z539" s="45"/>
      <c r="AB539" s="153"/>
      <c r="AD539" s="41"/>
      <c r="AF539" s="46"/>
      <c r="AH539" s="46"/>
      <c r="AJ539" s="48"/>
      <c r="AK539" s="84"/>
      <c r="AL539"/>
      <c r="AM539"/>
    </row>
    <row r="540" spans="1:39" s="42" customFormat="1">
      <c r="A540"/>
      <c r="B540"/>
      <c r="C540"/>
      <c r="D540" s="111"/>
      <c r="F540" s="41"/>
      <c r="H540" s="43"/>
      <c r="J540" s="50"/>
      <c r="L540" s="41"/>
      <c r="N540" s="41"/>
      <c r="P540" s="41"/>
      <c r="R540" s="41"/>
      <c r="T540" s="41"/>
      <c r="V540" s="51"/>
      <c r="X540" s="45"/>
      <c r="Z540" s="45"/>
      <c r="AB540" s="153"/>
      <c r="AD540" s="41"/>
      <c r="AF540" s="46"/>
      <c r="AH540" s="46"/>
      <c r="AJ540" s="48"/>
      <c r="AK540" s="84"/>
      <c r="AL540"/>
      <c r="AM540"/>
    </row>
    <row r="541" spans="1:39" s="42" customFormat="1">
      <c r="A541"/>
      <c r="B541"/>
      <c r="C541"/>
      <c r="D541" s="111"/>
      <c r="F541" s="41"/>
      <c r="H541" s="43"/>
      <c r="J541" s="50"/>
      <c r="L541" s="41"/>
      <c r="N541" s="41"/>
      <c r="P541" s="41"/>
      <c r="R541" s="41"/>
      <c r="T541" s="41"/>
      <c r="V541" s="51"/>
      <c r="X541" s="45"/>
      <c r="Z541" s="45"/>
      <c r="AB541" s="153"/>
      <c r="AD541" s="41"/>
      <c r="AF541" s="46"/>
      <c r="AH541" s="46"/>
      <c r="AJ541" s="48"/>
      <c r="AK541" s="84"/>
      <c r="AL541"/>
      <c r="AM541"/>
    </row>
    <row r="542" spans="1:39" s="42" customFormat="1">
      <c r="A542"/>
      <c r="B542"/>
      <c r="C542"/>
      <c r="D542" s="111"/>
      <c r="F542" s="41"/>
      <c r="H542" s="43"/>
      <c r="J542" s="50"/>
      <c r="L542" s="41"/>
      <c r="N542" s="41"/>
      <c r="P542" s="41"/>
      <c r="R542" s="41"/>
      <c r="T542" s="41"/>
      <c r="V542" s="51"/>
      <c r="X542" s="45"/>
      <c r="Z542" s="45"/>
      <c r="AB542" s="153"/>
      <c r="AD542" s="41"/>
      <c r="AF542" s="46"/>
      <c r="AH542" s="46"/>
      <c r="AJ542" s="48"/>
      <c r="AK542" s="84"/>
      <c r="AL542"/>
      <c r="AM542"/>
    </row>
    <row r="543" spans="1:39" s="42" customFormat="1">
      <c r="A543"/>
      <c r="B543"/>
      <c r="C543"/>
      <c r="D543" s="111"/>
      <c r="F543" s="41"/>
      <c r="H543" s="43"/>
      <c r="J543" s="50"/>
      <c r="L543" s="41"/>
      <c r="N543" s="41"/>
      <c r="P543" s="41"/>
      <c r="R543" s="41"/>
      <c r="T543" s="41"/>
      <c r="V543" s="51"/>
      <c r="X543" s="45"/>
      <c r="Z543" s="45"/>
      <c r="AB543" s="153"/>
      <c r="AD543" s="41"/>
      <c r="AF543" s="46"/>
      <c r="AH543" s="46"/>
      <c r="AJ543" s="48"/>
      <c r="AK543" s="84"/>
      <c r="AL543"/>
      <c r="AM543"/>
    </row>
    <row r="544" spans="1:39" s="42" customFormat="1">
      <c r="A544"/>
      <c r="B544"/>
      <c r="C544"/>
      <c r="D544" s="111"/>
      <c r="F544" s="41"/>
      <c r="H544" s="43"/>
      <c r="J544" s="50"/>
      <c r="L544" s="41"/>
      <c r="N544" s="41"/>
      <c r="P544" s="41"/>
      <c r="R544" s="41"/>
      <c r="T544" s="41"/>
      <c r="V544" s="51"/>
      <c r="X544" s="45"/>
      <c r="Z544" s="45"/>
      <c r="AB544" s="153"/>
      <c r="AD544" s="41"/>
      <c r="AF544" s="46"/>
      <c r="AH544" s="46"/>
      <c r="AJ544" s="48"/>
      <c r="AK544" s="84"/>
      <c r="AL544"/>
      <c r="AM544"/>
    </row>
    <row r="545" spans="1:39" s="42" customFormat="1">
      <c r="A545"/>
      <c r="B545"/>
      <c r="C545"/>
      <c r="D545" s="111"/>
      <c r="F545" s="41"/>
      <c r="H545" s="43"/>
      <c r="J545" s="50"/>
      <c r="L545" s="41"/>
      <c r="N545" s="41"/>
      <c r="P545" s="41"/>
      <c r="R545" s="41"/>
      <c r="T545" s="41"/>
      <c r="V545" s="51"/>
      <c r="X545" s="45"/>
      <c r="Z545" s="45"/>
      <c r="AB545" s="153"/>
      <c r="AD545" s="41"/>
      <c r="AF545" s="46"/>
      <c r="AH545" s="46"/>
      <c r="AJ545" s="48"/>
      <c r="AK545" s="84"/>
      <c r="AL545"/>
      <c r="AM545"/>
    </row>
    <row r="546" spans="1:39" s="42" customFormat="1">
      <c r="A546"/>
      <c r="B546"/>
      <c r="C546"/>
      <c r="D546" s="111"/>
      <c r="F546" s="41"/>
      <c r="H546" s="43"/>
      <c r="J546" s="50"/>
      <c r="L546" s="41"/>
      <c r="N546" s="41"/>
      <c r="P546" s="41"/>
      <c r="R546" s="41"/>
      <c r="T546" s="41"/>
      <c r="V546" s="51"/>
      <c r="X546" s="45"/>
      <c r="Z546" s="45"/>
      <c r="AB546" s="153"/>
      <c r="AD546" s="41"/>
      <c r="AF546" s="46"/>
      <c r="AH546" s="46"/>
      <c r="AJ546" s="48"/>
      <c r="AK546" s="84"/>
      <c r="AL546"/>
      <c r="AM546"/>
    </row>
    <row r="547" spans="1:39" s="42" customFormat="1">
      <c r="A547"/>
      <c r="B547"/>
      <c r="C547"/>
      <c r="D547" s="111"/>
      <c r="F547" s="41"/>
      <c r="H547" s="43"/>
      <c r="J547" s="50"/>
      <c r="L547" s="41"/>
      <c r="N547" s="41"/>
      <c r="P547" s="41"/>
      <c r="R547" s="41"/>
      <c r="T547" s="41"/>
      <c r="V547" s="51"/>
      <c r="X547" s="45"/>
      <c r="Z547" s="45"/>
      <c r="AB547" s="153"/>
      <c r="AD547" s="41"/>
      <c r="AF547" s="46"/>
      <c r="AH547" s="46"/>
      <c r="AJ547" s="48"/>
      <c r="AK547" s="84"/>
      <c r="AL547"/>
      <c r="AM547"/>
    </row>
    <row r="548" spans="1:39" s="42" customFormat="1">
      <c r="A548"/>
      <c r="B548"/>
      <c r="C548"/>
      <c r="D548" s="111"/>
      <c r="F548" s="41"/>
      <c r="H548" s="43"/>
      <c r="J548" s="50"/>
      <c r="L548" s="41"/>
      <c r="N548" s="41"/>
      <c r="P548" s="41"/>
      <c r="R548" s="41"/>
      <c r="T548" s="41"/>
      <c r="V548" s="51"/>
      <c r="X548" s="45"/>
      <c r="Z548" s="45"/>
      <c r="AB548" s="153"/>
      <c r="AD548" s="41"/>
      <c r="AF548" s="46"/>
      <c r="AH548" s="46"/>
      <c r="AJ548" s="48"/>
      <c r="AK548" s="84"/>
      <c r="AL548"/>
      <c r="AM548"/>
    </row>
    <row r="549" spans="1:39" s="42" customFormat="1">
      <c r="A549"/>
      <c r="B549"/>
      <c r="C549"/>
      <c r="D549" s="111"/>
      <c r="F549" s="41"/>
      <c r="H549" s="43"/>
      <c r="J549" s="50"/>
      <c r="L549" s="41"/>
      <c r="N549" s="41"/>
      <c r="P549" s="41"/>
      <c r="R549" s="41"/>
      <c r="T549" s="41"/>
      <c r="V549" s="51"/>
      <c r="X549" s="45"/>
      <c r="Z549" s="45"/>
      <c r="AB549" s="153"/>
      <c r="AD549" s="41"/>
      <c r="AF549" s="46"/>
      <c r="AH549" s="46"/>
      <c r="AJ549" s="48"/>
      <c r="AK549" s="84"/>
      <c r="AL549"/>
      <c r="AM549"/>
    </row>
    <row r="550" spans="1:39" s="42" customFormat="1">
      <c r="A550"/>
      <c r="B550"/>
      <c r="C550"/>
      <c r="D550" s="111"/>
      <c r="F550" s="41"/>
      <c r="H550" s="43"/>
      <c r="J550" s="50"/>
      <c r="L550" s="41"/>
      <c r="N550" s="41"/>
      <c r="P550" s="41"/>
      <c r="R550" s="41"/>
      <c r="T550" s="41"/>
      <c r="V550" s="51"/>
      <c r="X550" s="45"/>
      <c r="Z550" s="45"/>
      <c r="AB550" s="153"/>
      <c r="AD550" s="41"/>
      <c r="AF550" s="46"/>
      <c r="AH550" s="46"/>
      <c r="AJ550" s="48"/>
      <c r="AK550" s="84"/>
      <c r="AL550"/>
      <c r="AM550"/>
    </row>
    <row r="551" spans="1:39" s="42" customFormat="1">
      <c r="A551"/>
      <c r="B551"/>
      <c r="C551"/>
      <c r="D551" s="111"/>
      <c r="F551" s="41"/>
      <c r="H551" s="43"/>
      <c r="J551" s="50"/>
      <c r="L551" s="41"/>
      <c r="N551" s="41"/>
      <c r="P551" s="41"/>
      <c r="R551" s="41"/>
      <c r="T551" s="41"/>
      <c r="V551" s="51"/>
      <c r="X551" s="45"/>
      <c r="Z551" s="45"/>
      <c r="AB551" s="153"/>
      <c r="AD551" s="41"/>
      <c r="AF551" s="46"/>
      <c r="AH551" s="46"/>
      <c r="AJ551" s="48"/>
      <c r="AK551" s="84"/>
      <c r="AL551"/>
      <c r="AM551"/>
    </row>
    <row r="552" spans="1:39" s="42" customFormat="1">
      <c r="A552"/>
      <c r="B552"/>
      <c r="C552"/>
      <c r="D552" s="111"/>
      <c r="F552" s="41"/>
      <c r="H552" s="43"/>
      <c r="J552" s="50"/>
      <c r="L552" s="41"/>
      <c r="N552" s="41"/>
      <c r="P552" s="41"/>
      <c r="R552" s="41"/>
      <c r="T552" s="41"/>
      <c r="V552" s="51"/>
      <c r="X552" s="45"/>
      <c r="Z552" s="45"/>
      <c r="AB552" s="153"/>
      <c r="AD552" s="41"/>
      <c r="AF552" s="46"/>
      <c r="AH552" s="46"/>
      <c r="AJ552" s="48"/>
      <c r="AK552" s="84"/>
      <c r="AL552"/>
      <c r="AM552"/>
    </row>
    <row r="553" spans="1:39" s="42" customFormat="1">
      <c r="A553"/>
      <c r="B553"/>
      <c r="C553"/>
      <c r="D553" s="111"/>
      <c r="F553" s="41"/>
      <c r="H553" s="43"/>
      <c r="J553" s="50"/>
      <c r="L553" s="41"/>
      <c r="N553" s="41"/>
      <c r="P553" s="41"/>
      <c r="R553" s="41"/>
      <c r="T553" s="41"/>
      <c r="V553" s="51"/>
      <c r="X553" s="45"/>
      <c r="Z553" s="45"/>
      <c r="AB553" s="153"/>
      <c r="AD553" s="41"/>
      <c r="AF553" s="46"/>
      <c r="AH553" s="46"/>
      <c r="AJ553" s="48"/>
      <c r="AK553" s="84"/>
      <c r="AL553"/>
      <c r="AM553"/>
    </row>
    <row r="554" spans="1:39" s="42" customFormat="1">
      <c r="A554"/>
      <c r="B554"/>
      <c r="C554"/>
      <c r="D554" s="111"/>
      <c r="F554" s="41"/>
      <c r="H554" s="43"/>
      <c r="J554" s="50"/>
      <c r="L554" s="41"/>
      <c r="N554" s="41"/>
      <c r="P554" s="41"/>
      <c r="R554" s="41"/>
      <c r="T554" s="41"/>
      <c r="V554" s="51"/>
      <c r="X554" s="45"/>
      <c r="Z554" s="45"/>
      <c r="AB554" s="153"/>
      <c r="AD554" s="41"/>
      <c r="AF554" s="46"/>
      <c r="AH554" s="46"/>
      <c r="AJ554" s="48"/>
      <c r="AK554" s="84"/>
      <c r="AL554"/>
      <c r="AM554"/>
    </row>
    <row r="555" spans="1:39" s="42" customFormat="1">
      <c r="A555"/>
      <c r="B555"/>
      <c r="C555"/>
      <c r="D555" s="111"/>
      <c r="F555" s="41"/>
      <c r="H555" s="43"/>
      <c r="J555" s="50"/>
      <c r="L555" s="41"/>
      <c r="N555" s="41"/>
      <c r="P555" s="41"/>
      <c r="R555" s="41"/>
      <c r="T555" s="41"/>
      <c r="V555" s="51"/>
      <c r="X555" s="45"/>
      <c r="Z555" s="45"/>
      <c r="AB555" s="153"/>
      <c r="AD555" s="41"/>
      <c r="AF555" s="46"/>
      <c r="AH555" s="46"/>
      <c r="AJ555" s="48"/>
      <c r="AK555" s="84"/>
      <c r="AL555"/>
      <c r="AM555"/>
    </row>
    <row r="556" spans="1:39" s="42" customFormat="1">
      <c r="A556"/>
      <c r="B556"/>
      <c r="C556"/>
      <c r="D556" s="111"/>
      <c r="F556" s="41"/>
      <c r="H556" s="43"/>
      <c r="J556" s="50"/>
      <c r="L556" s="41"/>
      <c r="N556" s="41"/>
      <c r="P556" s="41"/>
      <c r="R556" s="41"/>
      <c r="T556" s="41"/>
      <c r="V556" s="51"/>
      <c r="X556" s="45"/>
      <c r="Z556" s="45"/>
      <c r="AB556" s="153"/>
      <c r="AD556" s="41"/>
      <c r="AF556" s="46"/>
      <c r="AH556" s="46"/>
      <c r="AJ556" s="48"/>
      <c r="AK556" s="84"/>
      <c r="AL556"/>
      <c r="AM556"/>
    </row>
    <row r="557" spans="1:39" s="42" customFormat="1">
      <c r="A557"/>
      <c r="B557"/>
      <c r="C557"/>
      <c r="D557" s="111"/>
      <c r="F557" s="41"/>
      <c r="H557" s="43"/>
      <c r="J557" s="50"/>
      <c r="L557" s="41"/>
      <c r="N557" s="41"/>
      <c r="P557" s="41"/>
      <c r="R557" s="41"/>
      <c r="T557" s="41"/>
      <c r="V557" s="51"/>
      <c r="X557" s="45"/>
      <c r="Z557" s="45"/>
      <c r="AB557" s="153"/>
      <c r="AD557" s="41"/>
      <c r="AF557" s="46"/>
      <c r="AH557" s="46"/>
      <c r="AJ557" s="48"/>
      <c r="AK557" s="84"/>
      <c r="AL557"/>
      <c r="AM557"/>
    </row>
    <row r="558" spans="1:39" s="42" customFormat="1">
      <c r="A558"/>
      <c r="B558"/>
      <c r="C558"/>
      <c r="D558" s="111"/>
      <c r="F558" s="41"/>
      <c r="H558" s="43"/>
      <c r="J558" s="50"/>
      <c r="L558" s="41"/>
      <c r="N558" s="41"/>
      <c r="P558" s="41"/>
      <c r="R558" s="41"/>
      <c r="T558" s="41"/>
      <c r="V558" s="51"/>
      <c r="X558" s="45"/>
      <c r="Z558" s="45"/>
      <c r="AB558" s="153"/>
      <c r="AD558" s="41"/>
      <c r="AF558" s="46"/>
      <c r="AH558" s="46"/>
      <c r="AJ558" s="48"/>
      <c r="AK558" s="84"/>
      <c r="AL558"/>
      <c r="AM558"/>
    </row>
    <row r="559" spans="1:39" s="42" customFormat="1">
      <c r="A559"/>
      <c r="B559"/>
      <c r="C559"/>
      <c r="D559" s="111"/>
      <c r="F559" s="41"/>
      <c r="H559" s="43"/>
      <c r="J559" s="50"/>
      <c r="L559" s="41"/>
      <c r="N559" s="41"/>
      <c r="P559" s="41"/>
      <c r="R559" s="41"/>
      <c r="T559" s="41"/>
      <c r="V559" s="51"/>
      <c r="X559" s="45"/>
      <c r="Z559" s="45"/>
      <c r="AB559" s="153"/>
      <c r="AD559" s="41"/>
      <c r="AF559" s="46"/>
      <c r="AH559" s="46"/>
      <c r="AJ559" s="48"/>
      <c r="AK559" s="84"/>
      <c r="AL559"/>
      <c r="AM559"/>
    </row>
    <row r="560" spans="1:39" s="42" customFormat="1">
      <c r="A560"/>
      <c r="B560"/>
      <c r="C560"/>
      <c r="D560" s="111"/>
      <c r="F560" s="41"/>
      <c r="H560" s="43"/>
      <c r="J560" s="50"/>
      <c r="L560" s="41"/>
      <c r="N560" s="41"/>
      <c r="P560" s="41"/>
      <c r="R560" s="41"/>
      <c r="T560" s="41"/>
      <c r="V560" s="51"/>
      <c r="X560" s="45"/>
      <c r="Z560" s="45"/>
      <c r="AB560" s="153"/>
      <c r="AD560" s="41"/>
      <c r="AF560" s="46"/>
      <c r="AH560" s="46"/>
      <c r="AJ560" s="48"/>
      <c r="AK560" s="84"/>
      <c r="AL560"/>
      <c r="AM560"/>
    </row>
    <row r="561" spans="1:39" s="42" customFormat="1">
      <c r="A561"/>
      <c r="B561"/>
      <c r="C561"/>
      <c r="D561" s="111"/>
      <c r="F561" s="41"/>
      <c r="H561" s="43"/>
      <c r="J561" s="50"/>
      <c r="L561" s="41"/>
      <c r="N561" s="41"/>
      <c r="P561" s="41"/>
      <c r="R561" s="41"/>
      <c r="T561" s="41"/>
      <c r="V561" s="51"/>
      <c r="X561" s="45"/>
      <c r="Z561" s="45"/>
      <c r="AB561" s="153"/>
      <c r="AD561" s="41"/>
      <c r="AF561" s="46"/>
      <c r="AH561" s="46"/>
      <c r="AJ561" s="48"/>
      <c r="AK561" s="84"/>
      <c r="AL561"/>
      <c r="AM561"/>
    </row>
    <row r="562" spans="1:39" s="42" customFormat="1">
      <c r="A562"/>
      <c r="B562"/>
      <c r="C562"/>
      <c r="D562" s="111"/>
      <c r="F562" s="41"/>
      <c r="H562" s="43"/>
      <c r="J562" s="50"/>
      <c r="L562" s="41"/>
      <c r="N562" s="41"/>
      <c r="P562" s="41"/>
      <c r="R562" s="41"/>
      <c r="T562" s="41"/>
      <c r="V562" s="51"/>
      <c r="X562" s="45"/>
      <c r="Z562" s="45"/>
      <c r="AB562" s="153"/>
      <c r="AD562" s="41"/>
      <c r="AF562" s="46"/>
      <c r="AH562" s="46"/>
      <c r="AJ562" s="48"/>
      <c r="AK562" s="84"/>
      <c r="AL562"/>
      <c r="AM562"/>
    </row>
    <row r="563" spans="1:39" s="42" customFormat="1">
      <c r="A563"/>
      <c r="B563"/>
      <c r="C563"/>
      <c r="D563" s="111"/>
      <c r="F563" s="41"/>
      <c r="H563" s="43"/>
      <c r="J563" s="50"/>
      <c r="L563" s="41"/>
      <c r="N563" s="41"/>
      <c r="P563" s="41"/>
      <c r="R563" s="41"/>
      <c r="T563" s="41"/>
      <c r="V563" s="51"/>
      <c r="X563" s="45"/>
      <c r="Z563" s="45"/>
      <c r="AB563" s="153"/>
      <c r="AD563" s="41"/>
      <c r="AF563" s="46"/>
      <c r="AH563" s="46"/>
      <c r="AJ563" s="48"/>
      <c r="AK563" s="84"/>
      <c r="AL563"/>
      <c r="AM563"/>
    </row>
    <row r="564" spans="1:39" s="42" customFormat="1">
      <c r="A564"/>
      <c r="B564"/>
      <c r="C564"/>
      <c r="D564" s="111"/>
      <c r="F564" s="41"/>
      <c r="H564" s="43"/>
      <c r="J564" s="50"/>
      <c r="L564" s="41"/>
      <c r="N564" s="41"/>
      <c r="P564" s="41"/>
      <c r="R564" s="41"/>
      <c r="T564" s="41"/>
      <c r="V564" s="51"/>
      <c r="X564" s="45"/>
      <c r="Z564" s="45"/>
      <c r="AB564" s="153"/>
      <c r="AD564" s="41"/>
      <c r="AF564" s="46"/>
      <c r="AH564" s="46"/>
      <c r="AJ564" s="48"/>
      <c r="AK564" s="84"/>
      <c r="AL564"/>
      <c r="AM564"/>
    </row>
    <row r="565" spans="1:39" s="42" customFormat="1">
      <c r="A565"/>
      <c r="B565"/>
      <c r="C565"/>
      <c r="D565" s="111"/>
      <c r="F565" s="41"/>
      <c r="H565" s="43"/>
      <c r="J565" s="50"/>
      <c r="L565" s="41"/>
      <c r="N565" s="41"/>
      <c r="P565" s="41"/>
      <c r="R565" s="41"/>
      <c r="T565" s="41"/>
      <c r="V565" s="51"/>
      <c r="X565" s="45"/>
      <c r="Z565" s="45"/>
      <c r="AB565" s="153"/>
      <c r="AD565" s="41"/>
      <c r="AF565" s="46"/>
      <c r="AH565" s="46"/>
      <c r="AJ565" s="48"/>
      <c r="AK565" s="84"/>
      <c r="AL565"/>
      <c r="AM565"/>
    </row>
    <row r="566" spans="1:39" s="42" customFormat="1">
      <c r="A566"/>
      <c r="B566"/>
      <c r="C566"/>
      <c r="D566" s="111"/>
      <c r="F566" s="41"/>
      <c r="H566" s="43"/>
      <c r="J566" s="50"/>
      <c r="L566" s="41"/>
      <c r="N566" s="41"/>
      <c r="P566" s="41"/>
      <c r="R566" s="41"/>
      <c r="T566" s="41"/>
      <c r="V566" s="51"/>
      <c r="X566" s="45"/>
      <c r="Z566" s="45"/>
      <c r="AB566" s="153"/>
      <c r="AD566" s="41"/>
      <c r="AF566" s="46"/>
      <c r="AH566" s="46"/>
      <c r="AJ566" s="48"/>
      <c r="AK566" s="84"/>
      <c r="AL566"/>
      <c r="AM566"/>
    </row>
    <row r="567" spans="1:39" s="42" customFormat="1">
      <c r="A567"/>
      <c r="B567"/>
      <c r="C567"/>
      <c r="D567" s="111"/>
      <c r="F567" s="41"/>
      <c r="H567" s="43"/>
      <c r="J567" s="50"/>
      <c r="L567" s="41"/>
      <c r="N567" s="41"/>
      <c r="P567" s="41"/>
      <c r="R567" s="41"/>
      <c r="T567" s="41"/>
      <c r="V567" s="51"/>
      <c r="X567" s="45"/>
      <c r="Z567" s="45"/>
      <c r="AB567" s="153"/>
      <c r="AD567" s="41"/>
      <c r="AF567" s="46"/>
      <c r="AH567" s="46"/>
      <c r="AJ567" s="48"/>
      <c r="AK567" s="84"/>
      <c r="AL567"/>
      <c r="AM567"/>
    </row>
    <row r="568" spans="1:39" s="42" customFormat="1">
      <c r="A568"/>
      <c r="B568"/>
      <c r="C568"/>
      <c r="D568" s="111"/>
      <c r="F568" s="41"/>
      <c r="H568" s="43"/>
      <c r="J568" s="50"/>
      <c r="L568" s="41"/>
      <c r="N568" s="41"/>
      <c r="P568" s="41"/>
      <c r="R568" s="41"/>
      <c r="T568" s="41"/>
      <c r="V568" s="51"/>
      <c r="X568" s="45"/>
      <c r="Z568" s="45"/>
      <c r="AB568" s="153"/>
      <c r="AD568" s="41"/>
      <c r="AF568" s="46"/>
      <c r="AH568" s="46"/>
      <c r="AJ568" s="48"/>
      <c r="AK568" s="84"/>
      <c r="AL568"/>
      <c r="AM568"/>
    </row>
  </sheetData>
  <sheetProtection password="F419" sheet="1" objects="1" scenarios="1" selectLockedCells="1" selectUnlockedCells="1"/>
  <mergeCells count="2">
    <mergeCell ref="Z1:AE1"/>
    <mergeCell ref="F1:N1"/>
  </mergeCells>
  <dataValidations count="2">
    <dataValidation allowBlank="1" showErrorMessage="1" sqref="A3:C3"/>
    <dataValidation type="list" allowBlank="1" showInputMessage="1" showErrorMessage="1" sqref="C4:C76 C78:C90">
      <formula1>"PH, TH, SSO, HMIS, SH, TRA, SRA, PRA, S+C/SRO"</formula1>
    </dataValidation>
  </dataValidations>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9"/>
  <sheetViews>
    <sheetView workbookViewId="0">
      <pane xSplit="2" ySplit="3" topLeftCell="C4" activePane="bottomRight" state="frozen"/>
      <selection pane="topRight" activeCell="C1" sqref="C1"/>
      <selection pane="bottomLeft" activeCell="A4" sqref="A4"/>
      <selection pane="bottomRight" activeCell="N6" sqref="N6"/>
    </sheetView>
  </sheetViews>
  <sheetFormatPr baseColWidth="10" defaultRowHeight="15" x14ac:dyDescent="0"/>
  <cols>
    <col min="1" max="1" width="25.6640625" customWidth="1"/>
    <col min="2" max="2" width="22.83203125" customWidth="1"/>
    <col min="3" max="3" width="6.6640625" customWidth="1"/>
    <col min="4" max="4" width="8.83203125" style="82" bestFit="1" customWidth="1"/>
    <col min="5" max="5" width="5.83203125" style="83" customWidth="1"/>
    <col min="6" max="6" width="8.33203125" style="82" customWidth="1"/>
    <col min="7" max="7" width="4" style="83" customWidth="1"/>
    <col min="8" max="8" width="7.1640625" style="78" customWidth="1"/>
    <col min="9" max="9" width="4" style="83" customWidth="1"/>
    <col min="10" max="10" width="8.83203125" style="78" customWidth="1"/>
    <col min="11" max="11" width="4" style="83" customWidth="1"/>
    <col min="12" max="12" width="8.5" style="82" customWidth="1"/>
    <col min="13" max="13" width="4" style="83" customWidth="1"/>
    <col min="14" max="14" width="14.5" style="82" customWidth="1"/>
    <col min="15" max="15" width="4" style="83" customWidth="1"/>
    <col min="16" max="16" width="6.5" style="84" customWidth="1"/>
    <col min="17" max="17" width="4" style="122" customWidth="1"/>
    <col min="18" max="18" width="8" style="78" customWidth="1"/>
    <col min="19" max="19" width="4" style="83" customWidth="1"/>
    <col min="20" max="20" width="8.83203125" style="82" customWidth="1"/>
    <col min="21" max="21" width="4" style="83" customWidth="1"/>
    <col min="22" max="22" width="7" style="82" bestFit="1" customWidth="1"/>
    <col min="23" max="23" width="4" style="83" customWidth="1"/>
    <col min="24" max="24" width="7.6640625" style="85" customWidth="1"/>
    <col min="25" max="25" width="4" style="83" customWidth="1"/>
    <col min="26" max="26" width="7.6640625" style="79" customWidth="1"/>
    <col min="27" max="27" width="4" style="83" customWidth="1"/>
    <col min="28" max="28" width="7.5" style="79" customWidth="1"/>
    <col min="29" max="29" width="4" style="83" customWidth="1"/>
    <col min="30" max="30" width="7.5" style="148" customWidth="1"/>
    <col min="31" max="31" width="4" style="83" customWidth="1"/>
    <col min="32" max="32" width="5.33203125" style="78" customWidth="1"/>
    <col min="33" max="33" width="4" style="83" customWidth="1"/>
    <col min="34" max="34" width="8.1640625" style="81" customWidth="1"/>
    <col min="35" max="35" width="6.5" style="86" customWidth="1"/>
    <col min="36" max="36" width="8" style="87" customWidth="1"/>
    <col min="37" max="37" width="16" style="79" customWidth="1"/>
  </cols>
  <sheetData>
    <row r="1" spans="1:39" s="3" customFormat="1" ht="69" customHeight="1">
      <c r="A1" s="1" t="s">
        <v>185</v>
      </c>
      <c r="B1" s="2"/>
      <c r="D1" s="4"/>
      <c r="E1" s="5"/>
      <c r="F1" s="8"/>
      <c r="G1" s="6"/>
      <c r="H1" s="8"/>
      <c r="I1" s="6"/>
      <c r="J1" s="8"/>
      <c r="K1" s="6"/>
      <c r="L1" s="8"/>
      <c r="N1" s="52" t="s">
        <v>0</v>
      </c>
      <c r="P1" s="104"/>
      <c r="Q1" s="118"/>
      <c r="R1" s="53"/>
      <c r="T1" s="53"/>
      <c r="V1" s="53"/>
      <c r="X1" s="250"/>
      <c r="Y1" s="250"/>
      <c r="Z1" s="250"/>
      <c r="AA1" s="250"/>
      <c r="AB1" s="250"/>
      <c r="AC1" s="250"/>
      <c r="AD1" s="250"/>
      <c r="AF1" s="53"/>
      <c r="AH1" s="54"/>
      <c r="AI1" s="54"/>
      <c r="AJ1" s="55"/>
    </row>
    <row r="2" spans="1:39" s="56" customFormat="1" ht="9" hidden="1" customHeight="1">
      <c r="B2" s="57"/>
      <c r="C2" s="57"/>
      <c r="D2" s="58"/>
      <c r="E2" s="59"/>
      <c r="F2" s="60"/>
      <c r="G2" s="61"/>
      <c r="H2" s="8"/>
      <c r="I2" s="61"/>
      <c r="J2" s="8"/>
      <c r="K2" s="61"/>
      <c r="L2" s="60"/>
      <c r="M2" s="62"/>
      <c r="N2" s="63"/>
      <c r="O2" s="62"/>
      <c r="P2" s="105"/>
      <c r="Q2" s="119"/>
      <c r="R2" s="53"/>
      <c r="S2" s="62"/>
      <c r="T2" s="63"/>
      <c r="U2" s="62"/>
      <c r="V2" s="63"/>
      <c r="W2" s="62"/>
      <c r="X2" s="64"/>
      <c r="Y2" s="62"/>
      <c r="Z2" s="3"/>
      <c r="AA2" s="62"/>
      <c r="AB2" s="3"/>
      <c r="AC2" s="62"/>
      <c r="AD2" s="104"/>
      <c r="AE2" s="62"/>
      <c r="AF2" s="53"/>
      <c r="AG2" s="62"/>
      <c r="AH2" s="54"/>
      <c r="AI2" s="65"/>
      <c r="AJ2" s="66"/>
      <c r="AK2" s="3"/>
    </row>
    <row r="3" spans="1:39" s="69" customFormat="1" ht="127" customHeight="1">
      <c r="A3" s="14" t="s">
        <v>2</v>
      </c>
      <c r="B3" s="14" t="s">
        <v>3</v>
      </c>
      <c r="C3" s="15" t="s">
        <v>4</v>
      </c>
      <c r="D3" s="67" t="s">
        <v>204</v>
      </c>
      <c r="E3" s="68" t="s">
        <v>5</v>
      </c>
      <c r="F3" s="67" t="s">
        <v>196</v>
      </c>
      <c r="G3" s="68" t="s">
        <v>5</v>
      </c>
      <c r="H3" s="69" t="s">
        <v>6</v>
      </c>
      <c r="I3" s="68" t="s">
        <v>5</v>
      </c>
      <c r="J3" s="69" t="s">
        <v>7</v>
      </c>
      <c r="K3" s="68" t="s">
        <v>5</v>
      </c>
      <c r="L3" s="67" t="s">
        <v>199</v>
      </c>
      <c r="M3" s="68" t="s">
        <v>5</v>
      </c>
      <c r="N3" s="67" t="s">
        <v>211</v>
      </c>
      <c r="O3" s="68" t="s">
        <v>5</v>
      </c>
      <c r="P3" s="106" t="s">
        <v>134</v>
      </c>
      <c r="Q3" s="120" t="s">
        <v>5</v>
      </c>
      <c r="R3" s="67" t="s">
        <v>200</v>
      </c>
      <c r="S3" s="68" t="s">
        <v>5</v>
      </c>
      <c r="T3" s="67" t="s">
        <v>205</v>
      </c>
      <c r="U3" s="68" t="s">
        <v>5</v>
      </c>
      <c r="V3" s="67" t="s">
        <v>206</v>
      </c>
      <c r="W3" s="68" t="s">
        <v>5</v>
      </c>
      <c r="X3" s="70" t="s">
        <v>135</v>
      </c>
      <c r="Y3" s="68" t="s">
        <v>5</v>
      </c>
      <c r="Z3" s="69" t="s">
        <v>9</v>
      </c>
      <c r="AA3" s="68" t="s">
        <v>5</v>
      </c>
      <c r="AB3" s="69" t="s">
        <v>203</v>
      </c>
      <c r="AC3" s="68" t="s">
        <v>5</v>
      </c>
      <c r="AD3" s="106" t="s">
        <v>10</v>
      </c>
      <c r="AE3" s="68" t="s">
        <v>5</v>
      </c>
      <c r="AF3" s="67" t="s">
        <v>11</v>
      </c>
      <c r="AG3" s="68" t="s">
        <v>5</v>
      </c>
      <c r="AH3" s="69" t="s">
        <v>136</v>
      </c>
      <c r="AI3" s="68" t="s">
        <v>137</v>
      </c>
      <c r="AJ3" s="71" t="s">
        <v>16</v>
      </c>
    </row>
    <row r="4" spans="1:39" s="73" customFormat="1" ht="13" hidden="1">
      <c r="A4" s="130" t="s">
        <v>138</v>
      </c>
      <c r="B4" s="130" t="s">
        <v>139</v>
      </c>
      <c r="C4" s="131" t="s">
        <v>140</v>
      </c>
      <c r="D4" s="132">
        <v>1</v>
      </c>
      <c r="E4" s="73" t="str">
        <f>IF(D4&gt;=83%,"9",IF(D4&gt;=78.85%,"6.75",IF(D4&lt;78.85%,"0")))</f>
        <v>9</v>
      </c>
      <c r="F4" s="133">
        <v>1</v>
      </c>
      <c r="G4" s="73" t="str">
        <f>IF(F4&gt;=80%,"9",IF(F4&gt;=76%,"6.75",IF(F4&lt;76%,"0")))</f>
        <v>9</v>
      </c>
      <c r="H4" s="133"/>
      <c r="I4" s="73" t="str">
        <f>IF(H4&lt;=7%,"8",IF(H4&lt;=7.35%,"6",IF(H4&gt;7.35%,"0")))</f>
        <v>8</v>
      </c>
      <c r="J4" s="133"/>
      <c r="K4" s="73" t="str">
        <f>IF(J4&lt;=12%,"8",IF(J4&lt;=12.6%,"6",IF(J4&gt;12.6%,"0")))</f>
        <v>8</v>
      </c>
      <c r="L4" s="133">
        <v>1</v>
      </c>
      <c r="M4" s="73" t="str">
        <f>IF(L4&gt;=85%,"8",IF(L4&gt;=80.75%,"6",IF(L4&lt;80.75%,"0")))</f>
        <v>8</v>
      </c>
      <c r="N4" s="133">
        <v>0.23</v>
      </c>
      <c r="O4" s="73" t="str">
        <f>IF(N4&gt;=28%,"8",IF(N4&gt;=26.6%,"6",IF(N4&lt;26.6%,"0")))</f>
        <v>0</v>
      </c>
      <c r="P4" s="134">
        <v>236</v>
      </c>
      <c r="Q4" s="121" t="str">
        <f>IF(P4&lt;=180,"10",IF(P4&lt;=240,"8",IF(P4&lt;=252,"6",IF(P4&gt;252,"0"))))</f>
        <v>8</v>
      </c>
      <c r="R4" s="133"/>
      <c r="S4" s="73" t="str">
        <f>IF(R4&gt;=90%,"10",IF(R4&gt;=85.5%,"7.5",IF(R4&lt;85.5%,"0")))</f>
        <v>0</v>
      </c>
      <c r="T4" s="133">
        <v>0.92</v>
      </c>
      <c r="U4" s="73" t="str">
        <f>IF(T4&gt;=75%,"10",IF(T4&gt;=71.54%,"7.5",IF(T4&lt;71.25%,"0")))</f>
        <v>10</v>
      </c>
      <c r="V4" s="133">
        <v>0.27</v>
      </c>
      <c r="W4" s="73" t="str">
        <f>IF(V4&gt;=30%,"10",IF(V4&gt;=28.5%,"7.5",IF(V4&lt;28.5%,"0")))</f>
        <v>0</v>
      </c>
      <c r="X4" s="135">
        <v>7358</v>
      </c>
      <c r="Y4" s="73" t="str">
        <f>IF(X4&lt;=8000,"5",IF(X4&lt;=12000,"2",IF(X4&gt;12000,"0",)))</f>
        <v>5</v>
      </c>
      <c r="Z4" s="133">
        <v>0</v>
      </c>
      <c r="AA4" s="73" t="str">
        <f>IF(Z4&lt;=5%,"5",IF(Z4&lt;=5.25%,"3.75",IF(Z4&gt;5.25%,"0")))</f>
        <v>5</v>
      </c>
      <c r="AB4" s="133">
        <v>0</v>
      </c>
      <c r="AC4" s="73" t="str">
        <f>IF(AB4&lt;=5%,"5",IF(AB4&lt;=5.25%,"3.75",IF(AB4&gt;5.25%,"0")))</f>
        <v>5</v>
      </c>
      <c r="AD4" s="134">
        <v>2</v>
      </c>
      <c r="AE4" s="73" t="str">
        <f>IF(AD4=2,"5",IF(AD4=1,"0"))</f>
        <v>5</v>
      </c>
      <c r="AF4" s="132"/>
      <c r="AG4" s="73">
        <v>1</v>
      </c>
      <c r="AH4" s="136" t="s">
        <v>233</v>
      </c>
      <c r="AI4" s="75">
        <v>20</v>
      </c>
      <c r="AJ4" s="76">
        <f>E4+G4+I4+K4+M4+O4+Q4+S4+U4+W4+Y4+AA4+AC4+AE4+AG4+AI4</f>
        <v>101</v>
      </c>
      <c r="AK4" s="133" t="s">
        <v>235</v>
      </c>
    </row>
    <row r="5" spans="1:39" s="79" customFormat="1" ht="24">
      <c r="A5" s="23" t="s">
        <v>141</v>
      </c>
      <c r="B5" s="23" t="s">
        <v>142</v>
      </c>
      <c r="C5" s="77" t="s">
        <v>140</v>
      </c>
      <c r="D5" s="72">
        <v>0.85699999999999998</v>
      </c>
      <c r="E5" s="73" t="str">
        <f>IF(D5&gt;=83%,"9",IF(D5&gt;=78.85%,"6.75",IF(D5&lt;78.85%,"0")))</f>
        <v>9</v>
      </c>
      <c r="F5" s="94">
        <v>0.68600000000000005</v>
      </c>
      <c r="G5" s="73" t="str">
        <f>IF(F5&gt;=80%,"9",IF(F5&gt;=76%,"6.75",IF(F5&lt;76%,"0")))</f>
        <v>0</v>
      </c>
      <c r="H5" s="96"/>
      <c r="I5" s="73" t="str">
        <f>IF(H5&lt;=7%,"8",IF(H5&lt;=7.35%,"6",IF(H5&gt;7.35%,"0")))</f>
        <v>8</v>
      </c>
      <c r="J5" s="96"/>
      <c r="K5" s="73" t="str">
        <f>IF(J5&lt;=12%,"8",IF(J5&lt;=12.6%,"6",IF(J5&gt;12.6%,"0")))</f>
        <v>8</v>
      </c>
      <c r="L5" s="94">
        <v>1</v>
      </c>
      <c r="M5" s="73" t="str">
        <f>IF(L5&gt;=85%,"8",IF(L5&gt;=80.75%,"6",IF(L5&lt;80.75%,"0")))</f>
        <v>8</v>
      </c>
      <c r="N5" s="94">
        <v>0.47</v>
      </c>
      <c r="O5" s="73" t="str">
        <f t="shared" ref="O5:O25" si="0">IF(N5&gt;=28%,"8",IF(N5&gt;=26.6%,"6",IF(N5&lt;26.6%,"0")))</f>
        <v>8</v>
      </c>
      <c r="P5" s="107">
        <v>136</v>
      </c>
      <c r="Q5" s="121" t="str">
        <f>IF(P5&lt;=180,"10",IF(P5&lt;=240,"8",IF(P5&lt;=252,"6",IF(P5&gt;252,"0"))))</f>
        <v>10</v>
      </c>
      <c r="R5" s="146">
        <v>1.1299999999999999</v>
      </c>
      <c r="S5" s="73" t="str">
        <f>IF(R5&gt;=90%,"10",IF(R5&gt;=85.5%,"7.5",IF(R5&lt;85.5%,"0")))</f>
        <v>10</v>
      </c>
      <c r="T5" s="94">
        <v>0.11</v>
      </c>
      <c r="U5" s="73" t="str">
        <f>IF(T5&gt;=75%,"10",IF(T5&gt;=71.54%,"7.5",IF(T5&lt;71.25%,"0")))</f>
        <v>0</v>
      </c>
      <c r="V5" s="94">
        <v>0.47</v>
      </c>
      <c r="W5" s="73" t="str">
        <f>IF(V5&gt;=30%,"10",IF(V5&gt;=28.5%,"7.5",IF(V5&lt;28.5%,"0")))</f>
        <v>10</v>
      </c>
      <c r="X5" s="127">
        <v>5445</v>
      </c>
      <c r="Y5" s="73" t="str">
        <f t="shared" ref="Y5:Y25" si="1">IF(X5&lt;=8000,"5",IF(X5&lt;=12000,"2",IF(X5&gt;12000,"0",)))</f>
        <v>5</v>
      </c>
      <c r="Z5" s="94">
        <v>0</v>
      </c>
      <c r="AA5" s="73" t="str">
        <f t="shared" ref="AA5:AA12" si="2">IF(Z5&lt;=5%,"5",IF(Z5&lt;=5.25%,"3.75",IF(Z5&gt;5.25%,"0")))</f>
        <v>5</v>
      </c>
      <c r="AB5" s="94">
        <v>0</v>
      </c>
      <c r="AC5" s="73" t="str">
        <f t="shared" ref="AC5:AC12" si="3">IF(AB5&lt;=5%,"5",IF(AB5&lt;=5.25%,"3.75",IF(AB5&gt;5.25%,"0")))</f>
        <v>5</v>
      </c>
      <c r="AD5" s="107">
        <v>2</v>
      </c>
      <c r="AE5" s="73" t="str">
        <f>IF(AD5=2,"5",IF(AD5=1,"0"))</f>
        <v>5</v>
      </c>
      <c r="AF5" s="80"/>
      <c r="AG5" s="73">
        <v>5</v>
      </c>
      <c r="AH5" s="126" t="s">
        <v>234</v>
      </c>
      <c r="AI5" s="75">
        <v>0</v>
      </c>
      <c r="AJ5" s="76">
        <f>E5+G5+I5+K5+M5+O5+Q5+S5+U5+W5+Y5+AA5+AC5+AE5+AG5+AI5</f>
        <v>96</v>
      </c>
      <c r="AK5" s="94"/>
    </row>
    <row r="6" spans="1:39" s="74" customFormat="1" ht="24">
      <c r="A6" s="23" t="s">
        <v>48</v>
      </c>
      <c r="B6" s="23" t="s">
        <v>143</v>
      </c>
      <c r="C6" s="24" t="s">
        <v>140</v>
      </c>
      <c r="D6" s="72">
        <v>0.89700000000000002</v>
      </c>
      <c r="E6" s="73" t="str">
        <f t="shared" ref="E6:E25" si="4">IF(D6&gt;=83%,"9",IF(D6&gt;=78.85%,"6.75",IF(D6&lt;78.85%,"0")))</f>
        <v>9</v>
      </c>
      <c r="F6" s="94">
        <v>0.72399999999999998</v>
      </c>
      <c r="G6" s="73" t="str">
        <f t="shared" ref="G6:G25" si="5">IF(F6&gt;=80%,"9",IF(F6&gt;=76%,"6.75",IF(F6&lt;76%,"0")))</f>
        <v>0</v>
      </c>
      <c r="H6" s="96"/>
      <c r="I6" s="73" t="str">
        <f t="shared" ref="I6:I25" si="6">IF(H6&lt;=7%,"8",IF(H6&lt;=7.35%,"6",IF(H6&gt;7.35%,"0")))</f>
        <v>8</v>
      </c>
      <c r="J6" s="96"/>
      <c r="K6" s="73" t="str">
        <f t="shared" ref="K6:K25" si="7">IF(J6&lt;=12%,"8",IF(J6&lt;=12.6%,"6",IF(J6&gt;12.6%,"0")))</f>
        <v>8</v>
      </c>
      <c r="L6" s="94">
        <v>1</v>
      </c>
      <c r="M6" s="73" t="str">
        <f t="shared" ref="M6:M25" si="8">IF(L6&gt;=85%,"8",IF(L6&gt;=80.75%,"6",IF(L6&lt;80.75%,"0")))</f>
        <v>8</v>
      </c>
      <c r="N6" s="94">
        <v>0.05</v>
      </c>
      <c r="O6" s="73" t="str">
        <f t="shared" si="0"/>
        <v>0</v>
      </c>
      <c r="P6" s="107">
        <v>234</v>
      </c>
      <c r="Q6" s="121" t="str">
        <f t="shared" ref="Q6:Q25" si="9">IF(P6&lt;=180,"10",IF(P6&lt;=240,"8",IF(P6&lt;=252,"6",IF(P6&gt;252,"0"))))</f>
        <v>8</v>
      </c>
      <c r="R6" s="146">
        <v>0.82</v>
      </c>
      <c r="S6" s="73" t="str">
        <f t="shared" ref="S6:S25" si="10">IF(R6&gt;=90%,"10",IF(R6&gt;=85.5%,"7.5",IF(R6&lt;85.5%,"0")))</f>
        <v>0</v>
      </c>
      <c r="T6" s="94">
        <v>0.95</v>
      </c>
      <c r="U6" s="73" t="str">
        <f t="shared" ref="U6:U25" si="11">IF(T6&gt;=75%,"10",IF(T6&gt;=71.54%,"7.5",IF(T6&lt;71.25%,"0")))</f>
        <v>10</v>
      </c>
      <c r="V6" s="94">
        <v>0.26</v>
      </c>
      <c r="W6" s="73" t="str">
        <f t="shared" ref="W6:W25" si="12">IF(V6&gt;=30%,"10",IF(V6&gt;=28.5%,"7.5",IF(V6&lt;28.5%,"0")))</f>
        <v>0</v>
      </c>
      <c r="X6" s="127">
        <v>3850</v>
      </c>
      <c r="Y6" s="73" t="str">
        <f t="shared" si="1"/>
        <v>5</v>
      </c>
      <c r="Z6" s="94">
        <v>0</v>
      </c>
      <c r="AA6" s="73" t="str">
        <f t="shared" si="2"/>
        <v>5</v>
      </c>
      <c r="AB6" s="94">
        <v>0</v>
      </c>
      <c r="AC6" s="73" t="str">
        <f t="shared" si="3"/>
        <v>5</v>
      </c>
      <c r="AD6" s="107">
        <v>2</v>
      </c>
      <c r="AE6" s="73" t="str">
        <f t="shared" ref="AE6:AE25" si="13">IF(AD6=2,"5",IF(AD6=1,"0"))</f>
        <v>5</v>
      </c>
      <c r="AF6" s="72"/>
      <c r="AG6" s="73">
        <v>5</v>
      </c>
      <c r="AH6" s="126" t="s">
        <v>233</v>
      </c>
      <c r="AI6" s="75">
        <v>7</v>
      </c>
      <c r="AJ6" s="76">
        <f t="shared" ref="AJ6:AJ25" si="14">E6+G6+I6+K6+M6+O6+Q6+S6+U6+W6+Y6+AA6+AC6+AE6+AG6+AI6</f>
        <v>83</v>
      </c>
      <c r="AK6" s="101"/>
    </row>
    <row r="7" spans="1:39" s="74" customFormat="1" ht="24">
      <c r="A7" s="23" t="s">
        <v>144</v>
      </c>
      <c r="B7" s="23" t="s">
        <v>145</v>
      </c>
      <c r="C7" s="24" t="s">
        <v>140</v>
      </c>
      <c r="D7" s="72">
        <v>0.875</v>
      </c>
      <c r="E7" s="73" t="str">
        <f t="shared" si="4"/>
        <v>9</v>
      </c>
      <c r="F7" s="94">
        <v>0.66700000000000004</v>
      </c>
      <c r="G7" s="73" t="str">
        <f t="shared" si="5"/>
        <v>0</v>
      </c>
      <c r="H7" s="96"/>
      <c r="I7" s="73" t="str">
        <f t="shared" si="6"/>
        <v>8</v>
      </c>
      <c r="J7" s="96"/>
      <c r="K7" s="73" t="str">
        <f t="shared" si="7"/>
        <v>8</v>
      </c>
      <c r="L7" s="94">
        <v>0.93799999999999994</v>
      </c>
      <c r="M7" s="73" t="str">
        <f t="shared" si="8"/>
        <v>8</v>
      </c>
      <c r="N7" s="94">
        <v>0.64</v>
      </c>
      <c r="O7" s="73" t="str">
        <f>IF(N7&gt;=28%,"8",IF(N7&gt;=26.6%,"6",IF(N7&lt;26.6%,"0")))</f>
        <v>8</v>
      </c>
      <c r="P7" s="107">
        <v>113</v>
      </c>
      <c r="Q7" s="121" t="str">
        <f t="shared" si="9"/>
        <v>10</v>
      </c>
      <c r="R7" s="146">
        <v>0.92</v>
      </c>
      <c r="S7" s="73" t="str">
        <f t="shared" si="10"/>
        <v>10</v>
      </c>
      <c r="T7" s="94">
        <v>0.34</v>
      </c>
      <c r="U7" s="73" t="str">
        <f t="shared" si="11"/>
        <v>0</v>
      </c>
      <c r="V7" s="94">
        <v>0.92</v>
      </c>
      <c r="W7" s="73" t="str">
        <f t="shared" si="12"/>
        <v>10</v>
      </c>
      <c r="X7" s="127" t="s">
        <v>231</v>
      </c>
      <c r="Y7" s="73" t="str">
        <f t="shared" si="1"/>
        <v>0</v>
      </c>
      <c r="Z7" s="94">
        <v>0</v>
      </c>
      <c r="AA7" s="73" t="str">
        <f t="shared" si="2"/>
        <v>5</v>
      </c>
      <c r="AB7" s="94">
        <v>0</v>
      </c>
      <c r="AC7" s="73" t="str">
        <f t="shared" si="3"/>
        <v>5</v>
      </c>
      <c r="AD7" s="107">
        <v>2</v>
      </c>
      <c r="AE7" s="73" t="str">
        <f t="shared" si="13"/>
        <v>5</v>
      </c>
      <c r="AF7" s="72"/>
      <c r="AG7" s="73">
        <v>5</v>
      </c>
      <c r="AH7" s="126" t="s">
        <v>234</v>
      </c>
      <c r="AI7" s="75">
        <v>0</v>
      </c>
      <c r="AJ7" s="76">
        <f t="shared" si="14"/>
        <v>91</v>
      </c>
      <c r="AK7" s="94"/>
    </row>
    <row r="8" spans="1:39" s="74" customFormat="1" ht="24">
      <c r="A8" s="23" t="s">
        <v>146</v>
      </c>
      <c r="B8" s="23" t="s">
        <v>147</v>
      </c>
      <c r="C8" s="24" t="s">
        <v>140</v>
      </c>
      <c r="D8" s="72">
        <v>0.84</v>
      </c>
      <c r="E8" s="73" t="str">
        <f t="shared" si="4"/>
        <v>9</v>
      </c>
      <c r="F8" s="94">
        <v>0.64</v>
      </c>
      <c r="G8" s="73" t="str">
        <f t="shared" si="5"/>
        <v>0</v>
      </c>
      <c r="H8" s="96"/>
      <c r="I8" s="73" t="str">
        <f t="shared" si="6"/>
        <v>8</v>
      </c>
      <c r="J8" s="96"/>
      <c r="K8" s="73" t="str">
        <f t="shared" si="7"/>
        <v>8</v>
      </c>
      <c r="L8" s="94">
        <v>0.92</v>
      </c>
      <c r="M8" s="73" t="str">
        <f t="shared" si="8"/>
        <v>8</v>
      </c>
      <c r="N8" s="94">
        <v>0.56999999999999995</v>
      </c>
      <c r="O8" s="73" t="str">
        <f t="shared" si="0"/>
        <v>8</v>
      </c>
      <c r="P8" s="107">
        <v>174</v>
      </c>
      <c r="Q8" s="121" t="str">
        <f t="shared" si="9"/>
        <v>10</v>
      </c>
      <c r="R8" s="146">
        <v>0.98</v>
      </c>
      <c r="S8" s="73" t="str">
        <f t="shared" si="10"/>
        <v>10</v>
      </c>
      <c r="T8" s="94">
        <v>1</v>
      </c>
      <c r="U8" s="73" t="str">
        <f t="shared" si="11"/>
        <v>10</v>
      </c>
      <c r="V8" s="94">
        <v>0.54</v>
      </c>
      <c r="W8" s="73" t="str">
        <f t="shared" si="12"/>
        <v>10</v>
      </c>
      <c r="X8" s="127">
        <v>2882</v>
      </c>
      <c r="Y8" s="73" t="str">
        <f t="shared" si="1"/>
        <v>5</v>
      </c>
      <c r="Z8" s="94">
        <v>0</v>
      </c>
      <c r="AA8" s="73" t="str">
        <f t="shared" si="2"/>
        <v>5</v>
      </c>
      <c r="AB8" s="94">
        <v>0</v>
      </c>
      <c r="AC8" s="73" t="str">
        <f t="shared" si="3"/>
        <v>5</v>
      </c>
      <c r="AD8" s="107">
        <v>2</v>
      </c>
      <c r="AE8" s="73" t="str">
        <f t="shared" si="13"/>
        <v>5</v>
      </c>
      <c r="AF8" s="72"/>
      <c r="AG8" s="73">
        <v>5</v>
      </c>
      <c r="AH8" s="126" t="s">
        <v>233</v>
      </c>
      <c r="AI8" s="75">
        <v>7</v>
      </c>
      <c r="AJ8" s="76">
        <f t="shared" si="14"/>
        <v>113</v>
      </c>
      <c r="AK8" s="94"/>
    </row>
    <row r="9" spans="1:39" s="74" customFormat="1" ht="24">
      <c r="A9" s="23" t="s">
        <v>146</v>
      </c>
      <c r="B9" s="23" t="s">
        <v>148</v>
      </c>
      <c r="C9" s="24" t="s">
        <v>140</v>
      </c>
      <c r="D9" s="116">
        <v>0.59399999999999997</v>
      </c>
      <c r="E9" s="73" t="str">
        <f t="shared" si="4"/>
        <v>0</v>
      </c>
      <c r="F9" s="117">
        <v>0.5</v>
      </c>
      <c r="G9" s="73" t="str">
        <f t="shared" si="5"/>
        <v>0</v>
      </c>
      <c r="H9" s="96"/>
      <c r="I9" s="73" t="str">
        <f t="shared" si="6"/>
        <v>8</v>
      </c>
      <c r="J9" s="96"/>
      <c r="K9" s="73" t="str">
        <f t="shared" si="7"/>
        <v>8</v>
      </c>
      <c r="L9" s="94">
        <v>0.92900000000000005</v>
      </c>
      <c r="M9" s="73" t="str">
        <f t="shared" si="8"/>
        <v>8</v>
      </c>
      <c r="N9" s="94">
        <v>0.14000000000000001</v>
      </c>
      <c r="O9" s="73" t="str">
        <f t="shared" si="0"/>
        <v>0</v>
      </c>
      <c r="P9" s="107">
        <v>195</v>
      </c>
      <c r="Q9" s="121" t="str">
        <f t="shared" si="9"/>
        <v>8</v>
      </c>
      <c r="R9" s="146">
        <v>0.85</v>
      </c>
      <c r="S9" s="73" t="str">
        <f t="shared" si="10"/>
        <v>0</v>
      </c>
      <c r="T9" s="94">
        <v>1</v>
      </c>
      <c r="U9" s="73" t="str">
        <f t="shared" si="11"/>
        <v>10</v>
      </c>
      <c r="V9" s="94">
        <v>0.52</v>
      </c>
      <c r="W9" s="73" t="str">
        <f t="shared" si="12"/>
        <v>10</v>
      </c>
      <c r="X9" s="127">
        <v>8978</v>
      </c>
      <c r="Y9" s="73" t="str">
        <f t="shared" si="1"/>
        <v>2</v>
      </c>
      <c r="Z9" s="94">
        <v>0</v>
      </c>
      <c r="AA9" s="73" t="str">
        <f t="shared" si="2"/>
        <v>5</v>
      </c>
      <c r="AB9" s="94">
        <v>0</v>
      </c>
      <c r="AC9" s="73" t="str">
        <f t="shared" si="3"/>
        <v>5</v>
      </c>
      <c r="AD9" s="107">
        <v>2</v>
      </c>
      <c r="AE9" s="73" t="str">
        <f t="shared" si="13"/>
        <v>5</v>
      </c>
      <c r="AF9" s="72"/>
      <c r="AG9" s="73">
        <v>5</v>
      </c>
      <c r="AH9" s="126" t="s">
        <v>233</v>
      </c>
      <c r="AI9" s="75">
        <v>7</v>
      </c>
      <c r="AJ9" s="76">
        <f t="shared" si="14"/>
        <v>81</v>
      </c>
      <c r="AK9" s="101"/>
      <c r="AM9" s="101"/>
    </row>
    <row r="10" spans="1:39" s="73" customFormat="1" ht="13" hidden="1">
      <c r="A10" s="130" t="s">
        <v>149</v>
      </c>
      <c r="B10" s="130" t="s">
        <v>150</v>
      </c>
      <c r="C10" s="131" t="s">
        <v>140</v>
      </c>
      <c r="D10" s="132">
        <v>0.88600000000000001</v>
      </c>
      <c r="E10" s="73" t="str">
        <f t="shared" si="4"/>
        <v>9</v>
      </c>
      <c r="F10" s="133">
        <v>0.17100000000000001</v>
      </c>
      <c r="G10" s="73" t="str">
        <f t="shared" si="5"/>
        <v>0</v>
      </c>
      <c r="H10" s="133"/>
      <c r="I10" s="73" t="str">
        <f t="shared" si="6"/>
        <v>8</v>
      </c>
      <c r="J10" s="133"/>
      <c r="K10" s="73" t="str">
        <f t="shared" si="7"/>
        <v>8</v>
      </c>
      <c r="L10" s="137">
        <v>1</v>
      </c>
      <c r="M10" s="103">
        <v>0</v>
      </c>
      <c r="N10" s="133">
        <v>0.7</v>
      </c>
      <c r="O10" s="73" t="str">
        <f t="shared" si="0"/>
        <v>8</v>
      </c>
      <c r="P10" s="134">
        <v>227</v>
      </c>
      <c r="Q10" s="121" t="str">
        <f t="shared" si="9"/>
        <v>8</v>
      </c>
      <c r="R10" s="133"/>
      <c r="S10" s="73" t="str">
        <f t="shared" si="10"/>
        <v>0</v>
      </c>
      <c r="T10" s="133">
        <v>0.13</v>
      </c>
      <c r="U10" s="73" t="str">
        <f t="shared" si="11"/>
        <v>0</v>
      </c>
      <c r="V10" s="133">
        <v>0.83</v>
      </c>
      <c r="W10" s="73" t="str">
        <f t="shared" si="12"/>
        <v>10</v>
      </c>
      <c r="X10" s="135">
        <v>3293</v>
      </c>
      <c r="Y10" s="73" t="str">
        <f t="shared" si="1"/>
        <v>5</v>
      </c>
      <c r="Z10" s="133">
        <v>0</v>
      </c>
      <c r="AA10" s="73" t="str">
        <f t="shared" si="2"/>
        <v>5</v>
      </c>
      <c r="AB10" s="133">
        <v>0</v>
      </c>
      <c r="AC10" s="73" t="str">
        <f t="shared" si="3"/>
        <v>5</v>
      </c>
      <c r="AD10" s="134">
        <v>2</v>
      </c>
      <c r="AE10" s="73" t="str">
        <f t="shared" si="13"/>
        <v>5</v>
      </c>
      <c r="AF10" s="132"/>
      <c r="AG10" s="73">
        <v>1</v>
      </c>
      <c r="AH10" s="136" t="s">
        <v>234</v>
      </c>
      <c r="AI10" s="75">
        <v>0</v>
      </c>
      <c r="AJ10" s="76">
        <f t="shared" si="14"/>
        <v>72</v>
      </c>
      <c r="AK10" s="133" t="s">
        <v>235</v>
      </c>
    </row>
    <row r="11" spans="1:39" s="74" customFormat="1" ht="23" customHeight="1">
      <c r="A11" s="23" t="s">
        <v>151</v>
      </c>
      <c r="B11" s="23" t="s">
        <v>152</v>
      </c>
      <c r="C11" s="24" t="s">
        <v>140</v>
      </c>
      <c r="D11" s="72">
        <v>0.84</v>
      </c>
      <c r="E11" s="73" t="str">
        <f t="shared" si="4"/>
        <v>9</v>
      </c>
      <c r="F11" s="94">
        <v>0.43</v>
      </c>
      <c r="G11" s="73" t="str">
        <f t="shared" si="5"/>
        <v>0</v>
      </c>
      <c r="H11" s="96"/>
      <c r="I11" s="73" t="str">
        <f t="shared" si="6"/>
        <v>8</v>
      </c>
      <c r="J11" s="96"/>
      <c r="K11" s="73" t="str">
        <f t="shared" si="7"/>
        <v>8</v>
      </c>
      <c r="L11" s="94">
        <v>0.62</v>
      </c>
      <c r="M11" s="73" t="str">
        <f t="shared" si="8"/>
        <v>0</v>
      </c>
      <c r="N11" s="94">
        <v>0.13</v>
      </c>
      <c r="O11" s="73" t="str">
        <f t="shared" si="0"/>
        <v>0</v>
      </c>
      <c r="P11" s="107">
        <v>122</v>
      </c>
      <c r="Q11" s="121" t="str">
        <f t="shared" si="9"/>
        <v>10</v>
      </c>
      <c r="R11" s="146">
        <v>1</v>
      </c>
      <c r="S11" s="73" t="str">
        <f t="shared" si="10"/>
        <v>10</v>
      </c>
      <c r="T11" s="94">
        <v>1</v>
      </c>
      <c r="U11" s="73" t="str">
        <f t="shared" si="11"/>
        <v>10</v>
      </c>
      <c r="V11" s="94">
        <v>0.81</v>
      </c>
      <c r="W11" s="73" t="str">
        <f t="shared" si="12"/>
        <v>10</v>
      </c>
      <c r="X11" s="127" t="s">
        <v>231</v>
      </c>
      <c r="Y11" s="73" t="str">
        <f t="shared" si="1"/>
        <v>0</v>
      </c>
      <c r="Z11" s="94">
        <v>0</v>
      </c>
      <c r="AA11" s="73" t="str">
        <f t="shared" si="2"/>
        <v>5</v>
      </c>
      <c r="AB11" s="94">
        <v>0</v>
      </c>
      <c r="AC11" s="73" t="str">
        <f t="shared" si="3"/>
        <v>5</v>
      </c>
      <c r="AD11" s="107">
        <v>2</v>
      </c>
      <c r="AE11" s="73" t="str">
        <f t="shared" si="13"/>
        <v>5</v>
      </c>
      <c r="AF11" s="72"/>
      <c r="AG11" s="73">
        <v>5</v>
      </c>
      <c r="AH11" s="126" t="s">
        <v>233</v>
      </c>
      <c r="AI11" s="75">
        <v>12</v>
      </c>
      <c r="AJ11" s="76">
        <f t="shared" si="14"/>
        <v>97</v>
      </c>
      <c r="AK11" s="101"/>
    </row>
    <row r="12" spans="1:39" s="73" customFormat="1" ht="1" hidden="1" customHeight="1">
      <c r="A12" s="130" t="s">
        <v>64</v>
      </c>
      <c r="B12" s="130" t="s">
        <v>153</v>
      </c>
      <c r="C12" s="131" t="s">
        <v>140</v>
      </c>
      <c r="D12" s="132">
        <v>0.68400000000000005</v>
      </c>
      <c r="E12" s="73" t="str">
        <f t="shared" si="4"/>
        <v>0</v>
      </c>
      <c r="F12" s="133">
        <v>0.57899999999999996</v>
      </c>
      <c r="G12" s="73" t="str">
        <f t="shared" si="5"/>
        <v>0</v>
      </c>
      <c r="H12" s="133"/>
      <c r="I12" s="73" t="str">
        <f t="shared" si="6"/>
        <v>8</v>
      </c>
      <c r="J12" s="133"/>
      <c r="K12" s="73" t="str">
        <f t="shared" si="7"/>
        <v>8</v>
      </c>
      <c r="L12" s="137">
        <v>1</v>
      </c>
      <c r="M12" s="103">
        <v>0</v>
      </c>
      <c r="N12" s="133">
        <v>0.33</v>
      </c>
      <c r="O12" s="73" t="str">
        <f t="shared" si="0"/>
        <v>8</v>
      </c>
      <c r="P12" s="134">
        <v>315</v>
      </c>
      <c r="Q12" s="121" t="str">
        <f t="shared" si="9"/>
        <v>0</v>
      </c>
      <c r="R12" s="133"/>
      <c r="S12" s="73" t="str">
        <f t="shared" si="10"/>
        <v>0</v>
      </c>
      <c r="T12" s="133">
        <v>0.48</v>
      </c>
      <c r="U12" s="73" t="str">
        <f t="shared" si="11"/>
        <v>0</v>
      </c>
      <c r="V12" s="133">
        <v>0.5</v>
      </c>
      <c r="W12" s="73" t="str">
        <f t="shared" si="12"/>
        <v>10</v>
      </c>
      <c r="X12" s="135">
        <v>7832</v>
      </c>
      <c r="Y12" s="73" t="str">
        <f t="shared" si="1"/>
        <v>5</v>
      </c>
      <c r="Z12" s="133">
        <v>0</v>
      </c>
      <c r="AA12" s="73" t="str">
        <f t="shared" si="2"/>
        <v>5</v>
      </c>
      <c r="AB12" s="133">
        <v>0</v>
      </c>
      <c r="AC12" s="73" t="str">
        <f t="shared" si="3"/>
        <v>5</v>
      </c>
      <c r="AD12" s="134">
        <v>2</v>
      </c>
      <c r="AE12" s="73" t="str">
        <f t="shared" si="13"/>
        <v>5</v>
      </c>
      <c r="AF12" s="132"/>
      <c r="AG12" s="73">
        <v>1</v>
      </c>
      <c r="AH12" s="136" t="s">
        <v>233</v>
      </c>
      <c r="AI12" s="75">
        <v>20</v>
      </c>
      <c r="AJ12" s="76">
        <f t="shared" si="14"/>
        <v>75</v>
      </c>
      <c r="AK12" s="133" t="s">
        <v>235</v>
      </c>
    </row>
    <row r="13" spans="1:39" s="74" customFormat="1" ht="24">
      <c r="A13" s="23" t="s">
        <v>154</v>
      </c>
      <c r="B13" s="23" t="s">
        <v>155</v>
      </c>
      <c r="C13" s="24" t="s">
        <v>140</v>
      </c>
      <c r="D13" s="72">
        <v>0.98</v>
      </c>
      <c r="E13" s="73" t="str">
        <f t="shared" si="4"/>
        <v>9</v>
      </c>
      <c r="F13" s="117">
        <v>0.92</v>
      </c>
      <c r="G13" s="73" t="str">
        <f t="shared" si="5"/>
        <v>9</v>
      </c>
      <c r="H13" s="96"/>
      <c r="I13" s="73" t="str">
        <f t="shared" si="6"/>
        <v>8</v>
      </c>
      <c r="J13" s="96"/>
      <c r="K13" s="73" t="str">
        <f t="shared" si="7"/>
        <v>8</v>
      </c>
      <c r="L13" s="94">
        <v>0.94599999999999995</v>
      </c>
      <c r="M13" s="73" t="str">
        <f t="shared" si="8"/>
        <v>8</v>
      </c>
      <c r="N13" s="94">
        <v>0.6</v>
      </c>
      <c r="O13" s="73" t="str">
        <f t="shared" si="0"/>
        <v>8</v>
      </c>
      <c r="P13" s="107">
        <v>323</v>
      </c>
      <c r="Q13" s="121" t="str">
        <f t="shared" si="9"/>
        <v>0</v>
      </c>
      <c r="R13" s="146">
        <v>0.72</v>
      </c>
      <c r="S13" s="73" t="str">
        <f t="shared" si="10"/>
        <v>0</v>
      </c>
      <c r="T13" s="94">
        <v>1</v>
      </c>
      <c r="U13" s="73" t="str">
        <f t="shared" si="11"/>
        <v>10</v>
      </c>
      <c r="V13" s="94">
        <v>0.51</v>
      </c>
      <c r="W13" s="73" t="str">
        <f t="shared" si="12"/>
        <v>10</v>
      </c>
      <c r="X13" s="127">
        <v>2864</v>
      </c>
      <c r="Y13" s="73" t="str">
        <f t="shared" si="1"/>
        <v>5</v>
      </c>
      <c r="Z13" s="94">
        <v>0.28000000000000003</v>
      </c>
      <c r="AA13" s="73" t="str">
        <f t="shared" ref="AA13:AA25" si="15">IF(Z13&lt;=5%,"5",IF(Z13&lt;=5.25%,"3.75",IF(Z13&gt;5.25%,"0")))</f>
        <v>0</v>
      </c>
      <c r="AB13" s="94">
        <v>0.28999999999999998</v>
      </c>
      <c r="AC13" s="73" t="str">
        <f t="shared" ref="AC13:AC25" si="16">IF(AB13&lt;=5%,"5",IF(AB13&lt;=5.25%,"3.75",IF(AB13&gt;5.25%,"0")))</f>
        <v>0</v>
      </c>
      <c r="AD13" s="107">
        <v>2</v>
      </c>
      <c r="AE13" s="73" t="str">
        <f t="shared" si="13"/>
        <v>5</v>
      </c>
      <c r="AF13" s="72"/>
      <c r="AG13" s="73">
        <v>3</v>
      </c>
      <c r="AH13" s="126" t="s">
        <v>233</v>
      </c>
      <c r="AI13" s="75">
        <v>10</v>
      </c>
      <c r="AJ13" s="76">
        <f t="shared" si="14"/>
        <v>93</v>
      </c>
      <c r="AK13" s="101"/>
    </row>
    <row r="14" spans="1:39" s="74" customFormat="1" ht="23" customHeight="1">
      <c r="A14" s="23" t="s">
        <v>156</v>
      </c>
      <c r="B14" s="23" t="s">
        <v>157</v>
      </c>
      <c r="C14" s="24" t="s">
        <v>140</v>
      </c>
      <c r="D14" s="72">
        <v>0.88700000000000001</v>
      </c>
      <c r="E14" s="73" t="str">
        <f t="shared" si="4"/>
        <v>9</v>
      </c>
      <c r="F14" s="94">
        <v>0.60799999999999998</v>
      </c>
      <c r="G14" s="73" t="str">
        <f t="shared" si="5"/>
        <v>0</v>
      </c>
      <c r="H14" s="96"/>
      <c r="I14" s="73" t="str">
        <f t="shared" si="6"/>
        <v>8</v>
      </c>
      <c r="J14" s="96"/>
      <c r="K14" s="73" t="str">
        <f t="shared" si="7"/>
        <v>8</v>
      </c>
      <c r="L14" s="94">
        <v>0.98199999999999998</v>
      </c>
      <c r="M14" s="73" t="str">
        <f t="shared" si="8"/>
        <v>8</v>
      </c>
      <c r="N14" s="94">
        <v>0.39</v>
      </c>
      <c r="O14" s="73" t="str">
        <f t="shared" si="0"/>
        <v>8</v>
      </c>
      <c r="P14" s="128">
        <v>315</v>
      </c>
      <c r="Q14" s="121" t="str">
        <f t="shared" si="9"/>
        <v>0</v>
      </c>
      <c r="R14" s="146">
        <v>0.89</v>
      </c>
      <c r="S14" s="73" t="str">
        <f>IF(R14&gt;=90%,"10",IF(R14&gt;=85.5%,"7.5",IF(R14&lt;85.5%,"0")))</f>
        <v>7.5</v>
      </c>
      <c r="T14" s="94">
        <v>0.99</v>
      </c>
      <c r="U14" s="73" t="str">
        <f t="shared" si="11"/>
        <v>10</v>
      </c>
      <c r="V14" s="94">
        <v>0.42</v>
      </c>
      <c r="W14" s="73" t="str">
        <f t="shared" si="12"/>
        <v>10</v>
      </c>
      <c r="X14" s="127">
        <v>8754</v>
      </c>
      <c r="Y14" s="73" t="str">
        <f t="shared" si="1"/>
        <v>2</v>
      </c>
      <c r="Z14" s="94">
        <v>0</v>
      </c>
      <c r="AA14" s="73" t="str">
        <f>IF(Z14&lt;=5%,"5",IF(Z14&lt;=5.25%,"3.75",IF(Z14&gt;5.25%,"0")))</f>
        <v>5</v>
      </c>
      <c r="AB14" s="94">
        <v>0</v>
      </c>
      <c r="AC14" s="73" t="str">
        <f>IF(AB14&lt;=5%,"5",IF(AB14&lt;=5.25%,"3.75",IF(AB14&gt;5.25%,"0")))</f>
        <v>5</v>
      </c>
      <c r="AD14" s="107">
        <v>2</v>
      </c>
      <c r="AE14" s="73" t="str">
        <f t="shared" si="13"/>
        <v>5</v>
      </c>
      <c r="AF14" s="72"/>
      <c r="AG14" s="73">
        <v>4</v>
      </c>
      <c r="AH14" s="126" t="s">
        <v>233</v>
      </c>
      <c r="AI14" s="75">
        <v>8</v>
      </c>
      <c r="AJ14" s="76">
        <f t="shared" si="14"/>
        <v>97.5</v>
      </c>
      <c r="AK14" s="101"/>
    </row>
    <row r="15" spans="1:39" s="73" customFormat="1" ht="24" hidden="1">
      <c r="A15" s="130" t="s">
        <v>158</v>
      </c>
      <c r="B15" s="130" t="s">
        <v>159</v>
      </c>
      <c r="C15" s="131" t="s">
        <v>140</v>
      </c>
      <c r="D15" s="132">
        <v>0.76900000000000002</v>
      </c>
      <c r="E15" s="73" t="str">
        <f t="shared" si="4"/>
        <v>0</v>
      </c>
      <c r="F15" s="133">
        <v>0.61499999999999999</v>
      </c>
      <c r="G15" s="73" t="str">
        <f t="shared" si="5"/>
        <v>0</v>
      </c>
      <c r="H15" s="133"/>
      <c r="I15" s="73" t="str">
        <f t="shared" si="6"/>
        <v>8</v>
      </c>
      <c r="J15" s="133"/>
      <c r="K15" s="73" t="str">
        <f t="shared" si="7"/>
        <v>8</v>
      </c>
      <c r="L15" s="137">
        <v>1</v>
      </c>
      <c r="M15" s="103">
        <v>0</v>
      </c>
      <c r="N15" s="138">
        <v>0</v>
      </c>
      <c r="O15" s="73" t="str">
        <f t="shared" si="0"/>
        <v>0</v>
      </c>
      <c r="P15" s="128">
        <v>169</v>
      </c>
      <c r="Q15" s="121" t="str">
        <f t="shared" si="9"/>
        <v>10</v>
      </c>
      <c r="R15" s="133"/>
      <c r="S15" s="73" t="str">
        <f t="shared" si="10"/>
        <v>0</v>
      </c>
      <c r="T15" s="133">
        <v>0.54</v>
      </c>
      <c r="U15" s="73" t="str">
        <f t="shared" si="11"/>
        <v>0</v>
      </c>
      <c r="V15" s="133">
        <v>0.62</v>
      </c>
      <c r="W15" s="73" t="str">
        <f t="shared" si="12"/>
        <v>10</v>
      </c>
      <c r="X15" s="135" t="s">
        <v>231</v>
      </c>
      <c r="Y15" s="73" t="str">
        <f t="shared" si="1"/>
        <v>0</v>
      </c>
      <c r="Z15" s="133">
        <v>0.17</v>
      </c>
      <c r="AA15" s="73" t="str">
        <f t="shared" si="15"/>
        <v>0</v>
      </c>
      <c r="AB15" s="133">
        <v>0.17</v>
      </c>
      <c r="AC15" s="73" t="str">
        <f t="shared" si="16"/>
        <v>0</v>
      </c>
      <c r="AD15" s="134">
        <v>2</v>
      </c>
      <c r="AE15" s="73" t="str">
        <f t="shared" si="13"/>
        <v>5</v>
      </c>
      <c r="AF15" s="132"/>
      <c r="AG15" s="73">
        <v>3</v>
      </c>
      <c r="AH15" s="136" t="s">
        <v>234</v>
      </c>
      <c r="AI15" s="75">
        <v>0</v>
      </c>
      <c r="AJ15" s="76">
        <f t="shared" si="14"/>
        <v>44</v>
      </c>
      <c r="AK15" s="133" t="s">
        <v>235</v>
      </c>
    </row>
    <row r="16" spans="1:39" s="73" customFormat="1" ht="24" hidden="1">
      <c r="A16" s="130" t="s">
        <v>94</v>
      </c>
      <c r="B16" s="130" t="s">
        <v>160</v>
      </c>
      <c r="C16" s="131" t="s">
        <v>140</v>
      </c>
      <c r="D16" s="138">
        <v>0.76</v>
      </c>
      <c r="E16" s="73" t="str">
        <f t="shared" si="4"/>
        <v>0</v>
      </c>
      <c r="F16" s="138">
        <v>0.32</v>
      </c>
      <c r="G16" s="73" t="str">
        <f t="shared" si="5"/>
        <v>0</v>
      </c>
      <c r="H16" s="133"/>
      <c r="I16" s="73" t="str">
        <f t="shared" si="6"/>
        <v>8</v>
      </c>
      <c r="J16" s="133"/>
      <c r="K16" s="73" t="str">
        <f t="shared" si="7"/>
        <v>8</v>
      </c>
      <c r="L16" s="133">
        <v>1</v>
      </c>
      <c r="M16" s="73" t="str">
        <f t="shared" si="8"/>
        <v>8</v>
      </c>
      <c r="N16" s="133">
        <v>0.38</v>
      </c>
      <c r="O16" s="73" t="str">
        <f t="shared" si="0"/>
        <v>8</v>
      </c>
      <c r="P16" s="128">
        <v>91</v>
      </c>
      <c r="Q16" s="121" t="str">
        <f t="shared" si="9"/>
        <v>10</v>
      </c>
      <c r="R16" s="133"/>
      <c r="S16" s="73" t="str">
        <f t="shared" si="10"/>
        <v>0</v>
      </c>
      <c r="T16" s="137">
        <v>0.56000000000000005</v>
      </c>
      <c r="U16" s="103">
        <v>0</v>
      </c>
      <c r="V16" s="133">
        <v>0.78</v>
      </c>
      <c r="W16" s="73" t="str">
        <f t="shared" si="12"/>
        <v>10</v>
      </c>
      <c r="X16" s="135">
        <v>4789</v>
      </c>
      <c r="Y16" s="73" t="str">
        <f t="shared" si="1"/>
        <v>5</v>
      </c>
      <c r="Z16" s="133">
        <v>0</v>
      </c>
      <c r="AA16" s="73" t="str">
        <f>IF(Z16&lt;=5%,"5",IF(Z16&lt;=5.25%,"3.75",IF(Z16&gt;5.25%,"0")))</f>
        <v>5</v>
      </c>
      <c r="AB16" s="133">
        <v>0</v>
      </c>
      <c r="AC16" s="73" t="str">
        <f>IF(AB16&lt;=5%,"5",IF(AB16&lt;=5.25%,"3.75",IF(AB16&gt;5.25%,"0")))</f>
        <v>5</v>
      </c>
      <c r="AD16" s="134">
        <v>2</v>
      </c>
      <c r="AE16" s="73" t="str">
        <f t="shared" si="13"/>
        <v>5</v>
      </c>
      <c r="AF16" s="132"/>
      <c r="AG16" s="73">
        <v>2</v>
      </c>
      <c r="AH16" s="136" t="s">
        <v>234</v>
      </c>
      <c r="AI16" s="75">
        <v>0</v>
      </c>
      <c r="AJ16" s="76">
        <f t="shared" si="14"/>
        <v>74</v>
      </c>
      <c r="AK16" s="133" t="s">
        <v>235</v>
      </c>
    </row>
    <row r="17" spans="1:37" s="73" customFormat="1" ht="24" hidden="1">
      <c r="A17" s="130" t="s">
        <v>161</v>
      </c>
      <c r="B17" s="130" t="s">
        <v>162</v>
      </c>
      <c r="C17" s="131" t="s">
        <v>140</v>
      </c>
      <c r="D17" s="132">
        <v>0.97899999999999998</v>
      </c>
      <c r="E17" s="73" t="str">
        <f t="shared" si="4"/>
        <v>9</v>
      </c>
      <c r="F17" s="133">
        <v>0.625</v>
      </c>
      <c r="G17" s="73" t="str">
        <f t="shared" si="5"/>
        <v>0</v>
      </c>
      <c r="H17" s="133"/>
      <c r="I17" s="73" t="str">
        <f t="shared" si="6"/>
        <v>8</v>
      </c>
      <c r="J17" s="133"/>
      <c r="K17" s="73" t="str">
        <f t="shared" si="7"/>
        <v>8</v>
      </c>
      <c r="L17" s="133">
        <v>1</v>
      </c>
      <c r="M17" s="73" t="str">
        <f t="shared" si="8"/>
        <v>8</v>
      </c>
      <c r="N17" s="133"/>
      <c r="O17" s="73" t="str">
        <f t="shared" si="0"/>
        <v>0</v>
      </c>
      <c r="P17" s="128"/>
      <c r="Q17" s="121" t="str">
        <f t="shared" si="9"/>
        <v>10</v>
      </c>
      <c r="R17" s="133"/>
      <c r="S17" s="73" t="str">
        <f t="shared" si="10"/>
        <v>0</v>
      </c>
      <c r="T17" s="133"/>
      <c r="U17" s="73" t="str">
        <f t="shared" si="11"/>
        <v>0</v>
      </c>
      <c r="V17" s="133"/>
      <c r="W17" s="73" t="str">
        <f t="shared" si="12"/>
        <v>0</v>
      </c>
      <c r="X17" s="135"/>
      <c r="Y17" s="73" t="str">
        <f t="shared" si="1"/>
        <v>5</v>
      </c>
      <c r="Z17" s="133">
        <v>0</v>
      </c>
      <c r="AA17" s="73" t="str">
        <f t="shared" si="15"/>
        <v>5</v>
      </c>
      <c r="AB17" s="133">
        <v>0.01</v>
      </c>
      <c r="AC17" s="73" t="str">
        <f t="shared" si="16"/>
        <v>5</v>
      </c>
      <c r="AD17" s="134">
        <v>2</v>
      </c>
      <c r="AE17" s="73" t="str">
        <f t="shared" si="13"/>
        <v>5</v>
      </c>
      <c r="AF17" s="132"/>
      <c r="AG17" s="73">
        <v>5</v>
      </c>
      <c r="AH17" s="136" t="s">
        <v>233</v>
      </c>
      <c r="AI17" s="75">
        <v>7</v>
      </c>
      <c r="AJ17" s="76">
        <f t="shared" si="14"/>
        <v>75</v>
      </c>
      <c r="AK17" s="133" t="s">
        <v>235</v>
      </c>
    </row>
    <row r="18" spans="1:37" s="74" customFormat="1" ht="24">
      <c r="A18" s="23" t="s">
        <v>163</v>
      </c>
      <c r="B18" s="23" t="s">
        <v>164</v>
      </c>
      <c r="C18" s="24" t="s">
        <v>140</v>
      </c>
      <c r="D18" s="72">
        <v>1</v>
      </c>
      <c r="E18" s="73" t="str">
        <f t="shared" si="4"/>
        <v>9</v>
      </c>
      <c r="F18" s="146">
        <v>0.94</v>
      </c>
      <c r="G18" s="73" t="str">
        <f t="shared" si="5"/>
        <v>9</v>
      </c>
      <c r="H18" s="96"/>
      <c r="I18" s="73" t="str">
        <f t="shared" si="6"/>
        <v>8</v>
      </c>
      <c r="J18" s="96"/>
      <c r="K18" s="73" t="str">
        <f t="shared" si="7"/>
        <v>8</v>
      </c>
      <c r="L18" s="94">
        <v>0.92</v>
      </c>
      <c r="M18" s="73" t="str">
        <f t="shared" si="8"/>
        <v>8</v>
      </c>
      <c r="N18" s="94">
        <v>0.23</v>
      </c>
      <c r="O18" s="73" t="str">
        <f t="shared" si="0"/>
        <v>0</v>
      </c>
      <c r="P18" s="128">
        <v>381</v>
      </c>
      <c r="Q18" s="121" t="str">
        <f t="shared" si="9"/>
        <v>0</v>
      </c>
      <c r="R18" s="146">
        <v>1.63</v>
      </c>
      <c r="S18" s="73" t="str">
        <f t="shared" si="10"/>
        <v>10</v>
      </c>
      <c r="T18" s="94">
        <v>1</v>
      </c>
      <c r="U18" s="73" t="str">
        <f t="shared" si="11"/>
        <v>10</v>
      </c>
      <c r="V18" s="94">
        <v>0.77</v>
      </c>
      <c r="W18" s="73" t="str">
        <f t="shared" si="12"/>
        <v>10</v>
      </c>
      <c r="X18" s="129">
        <v>1519</v>
      </c>
      <c r="Y18" s="73" t="str">
        <f t="shared" si="1"/>
        <v>5</v>
      </c>
      <c r="Z18" s="94">
        <v>0</v>
      </c>
      <c r="AA18" s="73" t="str">
        <f t="shared" si="15"/>
        <v>5</v>
      </c>
      <c r="AB18" s="94">
        <v>0</v>
      </c>
      <c r="AC18" s="73" t="str">
        <f t="shared" si="16"/>
        <v>5</v>
      </c>
      <c r="AD18" s="107">
        <v>2</v>
      </c>
      <c r="AE18" s="73" t="str">
        <f t="shared" si="13"/>
        <v>5</v>
      </c>
      <c r="AF18" s="72"/>
      <c r="AG18" s="73">
        <v>5</v>
      </c>
      <c r="AH18" s="126" t="s">
        <v>233</v>
      </c>
      <c r="AI18" s="75">
        <v>15</v>
      </c>
      <c r="AJ18" s="76">
        <f t="shared" si="14"/>
        <v>112</v>
      </c>
      <c r="AK18" s="171" t="s">
        <v>249</v>
      </c>
    </row>
    <row r="19" spans="1:37" s="74" customFormat="1" ht="24">
      <c r="A19" s="23" t="s">
        <v>167</v>
      </c>
      <c r="B19" s="23" t="s">
        <v>168</v>
      </c>
      <c r="C19" s="24" t="s">
        <v>140</v>
      </c>
      <c r="D19" s="72">
        <v>0.8</v>
      </c>
      <c r="E19" s="73" t="str">
        <f t="shared" si="4"/>
        <v>6.75</v>
      </c>
      <c r="F19" s="94">
        <v>0.8</v>
      </c>
      <c r="G19" s="73" t="str">
        <f t="shared" si="5"/>
        <v>9</v>
      </c>
      <c r="H19" s="96"/>
      <c r="I19" s="73" t="str">
        <f>IF(H19&lt;=7%,"8",IF(H19&lt;=7.35%,"6",IF(H19&gt;7.35%,"0")))</f>
        <v>8</v>
      </c>
      <c r="J19" s="96"/>
      <c r="K19" s="73" t="str">
        <f t="shared" si="7"/>
        <v>8</v>
      </c>
      <c r="L19" s="94">
        <v>1</v>
      </c>
      <c r="M19" s="73" t="str">
        <f t="shared" si="8"/>
        <v>8</v>
      </c>
      <c r="N19" s="94">
        <v>0.22</v>
      </c>
      <c r="O19" s="73" t="str">
        <f>IF(N19&gt;=28%,"8",IF(N19&gt;=26.6%,"6",IF(N19&lt;26.6%,"0")))</f>
        <v>0</v>
      </c>
      <c r="P19" s="128">
        <v>361</v>
      </c>
      <c r="Q19" s="121" t="str">
        <f t="shared" si="9"/>
        <v>0</v>
      </c>
      <c r="R19" s="146">
        <v>0.84</v>
      </c>
      <c r="S19" s="73" t="str">
        <f t="shared" si="10"/>
        <v>0</v>
      </c>
      <c r="T19" s="94">
        <v>0.7</v>
      </c>
      <c r="U19" s="73" t="str">
        <f t="shared" si="11"/>
        <v>0</v>
      </c>
      <c r="V19" s="94">
        <v>0.52</v>
      </c>
      <c r="W19" s="73" t="str">
        <f t="shared" si="12"/>
        <v>10</v>
      </c>
      <c r="X19" s="127">
        <v>30029</v>
      </c>
      <c r="Y19" s="73" t="str">
        <f t="shared" si="1"/>
        <v>0</v>
      </c>
      <c r="Z19" s="94">
        <v>0</v>
      </c>
      <c r="AA19" s="73" t="str">
        <f t="shared" si="15"/>
        <v>5</v>
      </c>
      <c r="AB19" s="94">
        <v>0</v>
      </c>
      <c r="AC19" s="73" t="str">
        <f t="shared" si="16"/>
        <v>5</v>
      </c>
      <c r="AD19" s="107">
        <v>2</v>
      </c>
      <c r="AE19" s="73" t="str">
        <f t="shared" si="13"/>
        <v>5</v>
      </c>
      <c r="AF19" s="72"/>
      <c r="AG19" s="73">
        <v>5</v>
      </c>
      <c r="AH19" s="126" t="s">
        <v>233</v>
      </c>
      <c r="AI19" s="75">
        <v>10</v>
      </c>
      <c r="AJ19" s="76">
        <f t="shared" si="14"/>
        <v>79.75</v>
      </c>
      <c r="AK19" s="101"/>
    </row>
    <row r="20" spans="1:37" s="74" customFormat="1" ht="23" customHeight="1">
      <c r="A20" s="23" t="s">
        <v>167</v>
      </c>
      <c r="B20" s="23" t="s">
        <v>169</v>
      </c>
      <c r="C20" s="24" t="s">
        <v>140</v>
      </c>
      <c r="D20" s="72">
        <v>0.88200000000000001</v>
      </c>
      <c r="E20" s="73" t="str">
        <f t="shared" si="4"/>
        <v>9</v>
      </c>
      <c r="F20" s="94">
        <v>0.54300000000000004</v>
      </c>
      <c r="G20" s="73" t="str">
        <f t="shared" si="5"/>
        <v>0</v>
      </c>
      <c r="H20" s="96"/>
      <c r="I20" s="73" t="str">
        <f t="shared" si="6"/>
        <v>8</v>
      </c>
      <c r="J20" s="96"/>
      <c r="K20" s="73" t="str">
        <f t="shared" si="7"/>
        <v>8</v>
      </c>
      <c r="L20" s="117">
        <v>0.93700000000000006</v>
      </c>
      <c r="M20" s="170">
        <v>8</v>
      </c>
      <c r="N20" s="94">
        <v>0.33</v>
      </c>
      <c r="O20" s="73" t="str">
        <f t="shared" si="0"/>
        <v>8</v>
      </c>
      <c r="P20" s="128">
        <v>117</v>
      </c>
      <c r="Q20" s="121" t="str">
        <f t="shared" si="9"/>
        <v>10</v>
      </c>
      <c r="R20" s="146">
        <v>1.18</v>
      </c>
      <c r="S20" s="73" t="str">
        <f t="shared" si="10"/>
        <v>10</v>
      </c>
      <c r="T20" s="94">
        <v>0.98</v>
      </c>
      <c r="U20" s="73" t="str">
        <f t="shared" si="11"/>
        <v>10</v>
      </c>
      <c r="V20" s="94">
        <v>0.48</v>
      </c>
      <c r="W20" s="73" t="str">
        <f t="shared" si="12"/>
        <v>10</v>
      </c>
      <c r="X20" s="127">
        <v>3205</v>
      </c>
      <c r="Y20" s="73" t="str">
        <f t="shared" si="1"/>
        <v>5</v>
      </c>
      <c r="Z20" s="94">
        <v>0</v>
      </c>
      <c r="AA20" s="73" t="str">
        <f t="shared" si="15"/>
        <v>5</v>
      </c>
      <c r="AB20" s="94">
        <v>0</v>
      </c>
      <c r="AC20" s="73" t="str">
        <f t="shared" si="16"/>
        <v>5</v>
      </c>
      <c r="AD20" s="107">
        <v>2</v>
      </c>
      <c r="AE20" s="73" t="str">
        <f t="shared" si="13"/>
        <v>5</v>
      </c>
      <c r="AF20" s="72"/>
      <c r="AG20" s="73">
        <v>1</v>
      </c>
      <c r="AH20" s="126" t="s">
        <v>233</v>
      </c>
      <c r="AI20" s="75">
        <v>5</v>
      </c>
      <c r="AJ20" s="76">
        <f>E20+G20+I20+K20+M20+O20+Q20+S20+U20+W20+Y20+AA20+AC20+AE20+AG20+AI20</f>
        <v>107</v>
      </c>
      <c r="AK20" s="94"/>
    </row>
    <row r="21" spans="1:37" s="73" customFormat="1" ht="24" hidden="1">
      <c r="A21" s="130" t="s">
        <v>167</v>
      </c>
      <c r="B21" s="130" t="s">
        <v>170</v>
      </c>
      <c r="C21" s="131" t="s">
        <v>140</v>
      </c>
      <c r="D21" s="132">
        <v>0.78200000000000003</v>
      </c>
      <c r="E21" s="73" t="str">
        <f t="shared" si="4"/>
        <v>0</v>
      </c>
      <c r="F21" s="133">
        <v>0.67300000000000004</v>
      </c>
      <c r="G21" s="73" t="str">
        <f t="shared" si="5"/>
        <v>0</v>
      </c>
      <c r="H21" s="133"/>
      <c r="I21" s="73" t="str">
        <f t="shared" si="6"/>
        <v>8</v>
      </c>
      <c r="J21" s="133"/>
      <c r="K21" s="73" t="str">
        <f>IF(J21&lt;=12%,"8",IF(J21&lt;=12.6%,"6",IF(J21&gt;12.6%,"0")))</f>
        <v>8</v>
      </c>
      <c r="L21" s="138">
        <v>0.92700000000000005</v>
      </c>
      <c r="M21" s="170" t="str">
        <f t="shared" si="8"/>
        <v>8</v>
      </c>
      <c r="N21" s="133">
        <v>0.51</v>
      </c>
      <c r="O21" s="73" t="str">
        <f t="shared" si="0"/>
        <v>8</v>
      </c>
      <c r="P21" s="134">
        <v>169</v>
      </c>
      <c r="Q21" s="121" t="str">
        <f t="shared" si="9"/>
        <v>10</v>
      </c>
      <c r="R21" s="133"/>
      <c r="S21" s="73" t="str">
        <f t="shared" si="10"/>
        <v>0</v>
      </c>
      <c r="T21" s="133">
        <v>0.93</v>
      </c>
      <c r="U21" s="73" t="str">
        <f t="shared" si="11"/>
        <v>10</v>
      </c>
      <c r="V21" s="133">
        <v>0.57999999999999996</v>
      </c>
      <c r="W21" s="73" t="str">
        <f t="shared" si="12"/>
        <v>10</v>
      </c>
      <c r="X21" s="135" t="s">
        <v>231</v>
      </c>
      <c r="Y21" s="73" t="str">
        <f t="shared" si="1"/>
        <v>0</v>
      </c>
      <c r="Z21" s="133">
        <v>0</v>
      </c>
      <c r="AA21" s="73" t="str">
        <f t="shared" si="15"/>
        <v>5</v>
      </c>
      <c r="AB21" s="133">
        <v>0</v>
      </c>
      <c r="AC21" s="73" t="str">
        <f t="shared" si="16"/>
        <v>5</v>
      </c>
      <c r="AD21" s="134">
        <v>2</v>
      </c>
      <c r="AE21" s="73" t="str">
        <f t="shared" si="13"/>
        <v>5</v>
      </c>
      <c r="AF21" s="132"/>
      <c r="AG21" s="73">
        <v>5</v>
      </c>
      <c r="AH21" s="136" t="s">
        <v>234</v>
      </c>
      <c r="AI21" s="75">
        <v>0</v>
      </c>
      <c r="AJ21" s="76">
        <f t="shared" si="14"/>
        <v>82</v>
      </c>
      <c r="AK21" s="133" t="s">
        <v>235</v>
      </c>
    </row>
    <row r="22" spans="1:37" s="74" customFormat="1" ht="24">
      <c r="A22" s="23" t="s">
        <v>121</v>
      </c>
      <c r="B22" s="23" t="s">
        <v>171</v>
      </c>
      <c r="C22" s="24" t="s">
        <v>140</v>
      </c>
      <c r="D22" s="72">
        <v>1</v>
      </c>
      <c r="E22" s="73" t="str">
        <f t="shared" si="4"/>
        <v>9</v>
      </c>
      <c r="F22" s="94">
        <v>0.91600000000000004</v>
      </c>
      <c r="G22" s="73" t="str">
        <f t="shared" si="5"/>
        <v>9</v>
      </c>
      <c r="H22" s="96"/>
      <c r="I22" s="73" t="str">
        <f t="shared" si="6"/>
        <v>8</v>
      </c>
      <c r="J22" s="96"/>
      <c r="K22" s="73" t="str">
        <f t="shared" si="7"/>
        <v>8</v>
      </c>
      <c r="L22" s="117">
        <v>1</v>
      </c>
      <c r="M22" s="170">
        <v>8</v>
      </c>
      <c r="N22" s="94">
        <v>0.5</v>
      </c>
      <c r="O22" s="73" t="str">
        <f t="shared" si="0"/>
        <v>8</v>
      </c>
      <c r="P22" s="107">
        <v>278</v>
      </c>
      <c r="Q22" s="121" t="str">
        <f>IF(P22&lt;=180,"10",IF(P22&lt;=240,"8",IF(P22&lt;=252,"6",IF(P22&gt;252,"0"))))</f>
        <v>0</v>
      </c>
      <c r="R22" s="146">
        <v>0.76</v>
      </c>
      <c r="S22" s="73" t="str">
        <f t="shared" si="10"/>
        <v>0</v>
      </c>
      <c r="T22" s="94">
        <v>0.98</v>
      </c>
      <c r="U22" s="73" t="str">
        <f t="shared" si="11"/>
        <v>10</v>
      </c>
      <c r="V22" s="94">
        <v>0.45</v>
      </c>
      <c r="W22" s="73" t="str">
        <f t="shared" si="12"/>
        <v>10</v>
      </c>
      <c r="X22" s="127">
        <v>4161</v>
      </c>
      <c r="Y22" s="73" t="str">
        <f t="shared" si="1"/>
        <v>5</v>
      </c>
      <c r="Z22" s="94">
        <v>0</v>
      </c>
      <c r="AA22" s="73" t="str">
        <f t="shared" si="15"/>
        <v>5</v>
      </c>
      <c r="AB22" s="94">
        <v>0</v>
      </c>
      <c r="AC22" s="73" t="str">
        <f t="shared" si="16"/>
        <v>5</v>
      </c>
      <c r="AD22" s="107">
        <v>2</v>
      </c>
      <c r="AE22" s="73" t="str">
        <f t="shared" si="13"/>
        <v>5</v>
      </c>
      <c r="AF22" s="72"/>
      <c r="AG22" s="73">
        <v>3</v>
      </c>
      <c r="AH22" s="126" t="s">
        <v>233</v>
      </c>
      <c r="AI22" s="75">
        <v>20</v>
      </c>
      <c r="AJ22" s="76">
        <f t="shared" si="14"/>
        <v>113</v>
      </c>
      <c r="AK22" s="101"/>
    </row>
    <row r="23" spans="1:37" s="74" customFormat="1" ht="24">
      <c r="A23" s="23" t="s">
        <v>172</v>
      </c>
      <c r="B23" s="23" t="s">
        <v>173</v>
      </c>
      <c r="C23" s="36" t="s">
        <v>140</v>
      </c>
      <c r="D23" s="72">
        <v>0.88500000000000001</v>
      </c>
      <c r="E23" s="73" t="str">
        <f t="shared" si="4"/>
        <v>9</v>
      </c>
      <c r="F23" s="94">
        <v>0.88500000000000001</v>
      </c>
      <c r="G23" s="73" t="str">
        <f t="shared" si="5"/>
        <v>9</v>
      </c>
      <c r="H23" s="96"/>
      <c r="I23" s="73" t="str">
        <f t="shared" si="6"/>
        <v>8</v>
      </c>
      <c r="J23" s="96"/>
      <c r="K23" s="73" t="str">
        <f t="shared" si="7"/>
        <v>8</v>
      </c>
      <c r="L23" s="94">
        <v>0.92300000000000004</v>
      </c>
      <c r="M23" s="73" t="str">
        <f t="shared" si="8"/>
        <v>8</v>
      </c>
      <c r="N23" s="94">
        <v>0.23</v>
      </c>
      <c r="O23" s="73" t="str">
        <f>IF(N23&gt;=28%,"8",IF(N23&gt;=26.6%,"6",IF(N23&lt;26.6%,"0")))</f>
        <v>0</v>
      </c>
      <c r="P23" s="128">
        <v>146</v>
      </c>
      <c r="Q23" s="121" t="str">
        <f t="shared" si="9"/>
        <v>10</v>
      </c>
      <c r="R23" s="146">
        <v>0.72</v>
      </c>
      <c r="S23" s="73" t="str">
        <f t="shared" si="10"/>
        <v>0</v>
      </c>
      <c r="T23" s="94">
        <v>0.92</v>
      </c>
      <c r="U23" s="73" t="str">
        <f t="shared" si="11"/>
        <v>10</v>
      </c>
      <c r="V23" s="94">
        <v>0.32</v>
      </c>
      <c r="W23" s="73" t="str">
        <f t="shared" si="12"/>
        <v>10</v>
      </c>
      <c r="X23" s="129">
        <v>8021</v>
      </c>
      <c r="Y23" s="73" t="str">
        <f t="shared" si="1"/>
        <v>2</v>
      </c>
      <c r="Z23" s="94">
        <v>0</v>
      </c>
      <c r="AA23" s="73" t="str">
        <f t="shared" si="15"/>
        <v>5</v>
      </c>
      <c r="AB23" s="94">
        <v>0</v>
      </c>
      <c r="AC23" s="73" t="str">
        <f t="shared" si="16"/>
        <v>5</v>
      </c>
      <c r="AD23" s="107">
        <v>2</v>
      </c>
      <c r="AE23" s="73" t="str">
        <f t="shared" si="13"/>
        <v>5</v>
      </c>
      <c r="AF23" s="72"/>
      <c r="AG23" s="73">
        <v>1</v>
      </c>
      <c r="AH23" s="126" t="s">
        <v>233</v>
      </c>
      <c r="AI23" s="75">
        <v>20</v>
      </c>
      <c r="AJ23" s="76">
        <f t="shared" si="14"/>
        <v>110</v>
      </c>
      <c r="AK23" s="94"/>
    </row>
    <row r="24" spans="1:37" s="74" customFormat="1" ht="13">
      <c r="A24" s="23" t="s">
        <v>128</v>
      </c>
      <c r="B24" s="23" t="s">
        <v>174</v>
      </c>
      <c r="C24" s="36" t="s">
        <v>140</v>
      </c>
      <c r="D24" s="72">
        <v>1</v>
      </c>
      <c r="E24" s="73" t="str">
        <f t="shared" si="4"/>
        <v>9</v>
      </c>
      <c r="F24" s="94">
        <v>0.88600000000000001</v>
      </c>
      <c r="G24" s="73" t="str">
        <f t="shared" si="5"/>
        <v>9</v>
      </c>
      <c r="H24" s="96"/>
      <c r="I24" s="73" t="str">
        <f t="shared" si="6"/>
        <v>8</v>
      </c>
      <c r="J24" s="96"/>
      <c r="K24" s="73" t="str">
        <f t="shared" si="7"/>
        <v>8</v>
      </c>
      <c r="L24" s="94">
        <v>1</v>
      </c>
      <c r="M24" s="73" t="str">
        <f t="shared" si="8"/>
        <v>8</v>
      </c>
      <c r="N24" s="94">
        <v>0.41</v>
      </c>
      <c r="O24" s="73" t="str">
        <f t="shared" si="0"/>
        <v>8</v>
      </c>
      <c r="P24" s="107">
        <v>230</v>
      </c>
      <c r="Q24" s="121" t="str">
        <f t="shared" si="9"/>
        <v>8</v>
      </c>
      <c r="R24" s="146">
        <v>1.06</v>
      </c>
      <c r="S24" s="73" t="str">
        <f t="shared" si="10"/>
        <v>10</v>
      </c>
      <c r="T24" s="94">
        <v>0.5</v>
      </c>
      <c r="U24" s="73" t="str">
        <f t="shared" si="11"/>
        <v>0</v>
      </c>
      <c r="V24" s="94">
        <v>0.63</v>
      </c>
      <c r="W24" s="73" t="str">
        <f t="shared" si="12"/>
        <v>10</v>
      </c>
      <c r="X24" s="127">
        <v>3565</v>
      </c>
      <c r="Y24" s="73" t="str">
        <f t="shared" si="1"/>
        <v>5</v>
      </c>
      <c r="Z24" s="94">
        <v>0</v>
      </c>
      <c r="AA24" s="73" t="str">
        <f t="shared" si="15"/>
        <v>5</v>
      </c>
      <c r="AB24" s="94">
        <v>0</v>
      </c>
      <c r="AC24" s="73" t="str">
        <f t="shared" si="16"/>
        <v>5</v>
      </c>
      <c r="AD24" s="107">
        <v>2</v>
      </c>
      <c r="AE24" s="73" t="str">
        <f t="shared" si="13"/>
        <v>5</v>
      </c>
      <c r="AF24" s="72"/>
      <c r="AG24" s="73">
        <v>5</v>
      </c>
      <c r="AH24" s="126" t="s">
        <v>233</v>
      </c>
      <c r="AI24" s="75">
        <v>13</v>
      </c>
      <c r="AJ24" s="76">
        <f t="shared" si="14"/>
        <v>116</v>
      </c>
      <c r="AK24" s="101"/>
    </row>
    <row r="25" spans="1:37" s="73" customFormat="1" ht="1" customHeight="1">
      <c r="A25" s="130" t="s">
        <v>175</v>
      </c>
      <c r="B25" s="130" t="s">
        <v>176</v>
      </c>
      <c r="C25" s="139" t="s">
        <v>140</v>
      </c>
      <c r="D25" s="132">
        <v>0.64700000000000002</v>
      </c>
      <c r="E25" s="73" t="str">
        <f t="shared" si="4"/>
        <v>0</v>
      </c>
      <c r="F25" s="133">
        <v>0.41199999999999998</v>
      </c>
      <c r="G25" s="73" t="str">
        <f t="shared" si="5"/>
        <v>0</v>
      </c>
      <c r="H25" s="133"/>
      <c r="I25" s="73" t="str">
        <f t="shared" si="6"/>
        <v>8</v>
      </c>
      <c r="J25" s="133"/>
      <c r="K25" s="73" t="str">
        <f t="shared" si="7"/>
        <v>8</v>
      </c>
      <c r="L25" s="133">
        <v>0.94099999999999995</v>
      </c>
      <c r="M25" s="73" t="str">
        <f t="shared" si="8"/>
        <v>8</v>
      </c>
      <c r="N25" s="133">
        <v>0.37</v>
      </c>
      <c r="O25" s="73" t="str">
        <f t="shared" si="0"/>
        <v>8</v>
      </c>
      <c r="P25" s="134">
        <v>216</v>
      </c>
      <c r="Q25" s="121" t="str">
        <f t="shared" si="9"/>
        <v>8</v>
      </c>
      <c r="R25" s="133"/>
      <c r="S25" s="73" t="str">
        <f t="shared" si="10"/>
        <v>0</v>
      </c>
      <c r="T25" s="133">
        <v>0.33</v>
      </c>
      <c r="U25" s="73" t="str">
        <f t="shared" si="11"/>
        <v>0</v>
      </c>
      <c r="V25" s="133">
        <v>0.78</v>
      </c>
      <c r="W25" s="73" t="str">
        <f t="shared" si="12"/>
        <v>10</v>
      </c>
      <c r="X25" s="135">
        <v>13602</v>
      </c>
      <c r="Y25" s="73" t="str">
        <f t="shared" si="1"/>
        <v>0</v>
      </c>
      <c r="Z25" s="133">
        <v>0</v>
      </c>
      <c r="AA25" s="73" t="str">
        <f t="shared" si="15"/>
        <v>5</v>
      </c>
      <c r="AB25" s="133">
        <v>0</v>
      </c>
      <c r="AC25" s="73" t="str">
        <f t="shared" si="16"/>
        <v>5</v>
      </c>
      <c r="AD25" s="134">
        <v>2</v>
      </c>
      <c r="AE25" s="73" t="str">
        <f t="shared" si="13"/>
        <v>5</v>
      </c>
      <c r="AF25" s="132"/>
      <c r="AH25" s="136" t="s">
        <v>234</v>
      </c>
      <c r="AI25" s="75">
        <v>0</v>
      </c>
      <c r="AJ25" s="76">
        <f t="shared" si="14"/>
        <v>65</v>
      </c>
      <c r="AK25" s="133" t="s">
        <v>235</v>
      </c>
    </row>
    <row r="31" spans="1:37" s="83" customFormat="1">
      <c r="A31"/>
      <c r="B31"/>
      <c r="C31"/>
      <c r="D31" s="82"/>
      <c r="F31" s="82"/>
      <c r="H31" s="78"/>
      <c r="J31" s="78"/>
      <c r="L31" s="82"/>
      <c r="N31" s="82"/>
      <c r="P31" s="84"/>
      <c r="Q31" s="122"/>
      <c r="R31" s="78"/>
      <c r="T31" s="82"/>
      <c r="V31" s="82"/>
      <c r="X31" s="85"/>
      <c r="Z31" s="79"/>
      <c r="AB31" s="79"/>
      <c r="AD31" s="148"/>
      <c r="AF31" s="78"/>
      <c r="AH31" s="81"/>
      <c r="AI31" s="86"/>
      <c r="AJ31" s="87"/>
      <c r="AK31" s="79"/>
    </row>
    <row r="32" spans="1:37" s="83" customFormat="1">
      <c r="A32"/>
      <c r="B32"/>
      <c r="C32"/>
      <c r="D32" s="82"/>
      <c r="F32" s="82"/>
      <c r="H32" s="78"/>
      <c r="J32" s="78"/>
      <c r="L32" s="82"/>
      <c r="N32" s="82"/>
      <c r="P32" s="84"/>
      <c r="Q32" s="122"/>
      <c r="R32" s="78"/>
      <c r="T32" s="82"/>
      <c r="V32" s="82"/>
      <c r="X32" s="85"/>
      <c r="Z32" s="79"/>
      <c r="AB32" s="79"/>
      <c r="AD32" s="148"/>
      <c r="AF32" s="78"/>
      <c r="AH32" s="81"/>
      <c r="AI32" s="86"/>
      <c r="AJ32" s="87"/>
      <c r="AK32" s="79"/>
    </row>
    <row r="33" spans="1:37" s="83" customFormat="1">
      <c r="A33"/>
      <c r="B33"/>
      <c r="C33"/>
      <c r="D33" s="82"/>
      <c r="F33" s="82"/>
      <c r="H33" s="78"/>
      <c r="J33" s="78"/>
      <c r="L33" s="82"/>
      <c r="N33" s="82"/>
      <c r="P33" s="84"/>
      <c r="Q33" s="122"/>
      <c r="R33" s="78"/>
      <c r="T33" s="82"/>
      <c r="V33" s="82"/>
      <c r="X33" s="85"/>
      <c r="Z33" s="79"/>
      <c r="AB33" s="79"/>
      <c r="AD33" s="148"/>
      <c r="AF33" s="78"/>
      <c r="AH33" s="81"/>
      <c r="AI33" s="86"/>
      <c r="AJ33" s="87"/>
      <c r="AK33" s="79"/>
    </row>
    <row r="34" spans="1:37" s="83" customFormat="1">
      <c r="A34"/>
      <c r="B34"/>
      <c r="C34"/>
      <c r="D34" s="82"/>
      <c r="F34" s="82"/>
      <c r="H34" s="78"/>
      <c r="J34" s="78"/>
      <c r="L34" s="82"/>
      <c r="N34" s="82"/>
      <c r="P34" s="84"/>
      <c r="Q34" s="122"/>
      <c r="R34" s="78"/>
      <c r="T34" s="82"/>
      <c r="V34" s="82"/>
      <c r="X34" s="85"/>
      <c r="Z34" s="79"/>
      <c r="AB34" s="79"/>
      <c r="AD34" s="148"/>
      <c r="AF34" s="78"/>
      <c r="AH34" s="81"/>
      <c r="AI34" s="86"/>
      <c r="AJ34" s="87"/>
      <c r="AK34" s="79"/>
    </row>
    <row r="35" spans="1:37" s="83" customFormat="1">
      <c r="A35"/>
      <c r="B35"/>
      <c r="C35"/>
      <c r="D35" s="82"/>
      <c r="F35" s="82"/>
      <c r="H35" s="78"/>
      <c r="J35" s="78"/>
      <c r="L35" s="82"/>
      <c r="N35" s="82"/>
      <c r="P35" s="84"/>
      <c r="Q35" s="122"/>
      <c r="R35" s="78"/>
      <c r="T35" s="82"/>
      <c r="V35" s="82"/>
      <c r="X35" s="85"/>
      <c r="Z35" s="79"/>
      <c r="AB35" s="79"/>
      <c r="AD35" s="148"/>
      <c r="AF35" s="78"/>
      <c r="AH35" s="81"/>
      <c r="AI35" s="86"/>
      <c r="AJ35" s="87"/>
      <c r="AK35" s="79"/>
    </row>
    <row r="36" spans="1:37" s="83" customFormat="1">
      <c r="A36"/>
      <c r="B36"/>
      <c r="C36"/>
      <c r="D36" s="82"/>
      <c r="F36" s="82"/>
      <c r="H36" s="78"/>
      <c r="J36" s="78"/>
      <c r="L36" s="82"/>
      <c r="N36" s="82"/>
      <c r="P36" s="84"/>
      <c r="Q36" s="122"/>
      <c r="R36" s="78"/>
      <c r="T36" s="82"/>
      <c r="V36" s="82"/>
      <c r="X36" s="85"/>
      <c r="Z36" s="79"/>
      <c r="AB36" s="79"/>
      <c r="AD36" s="148"/>
      <c r="AF36" s="78"/>
      <c r="AH36" s="81"/>
      <c r="AI36" s="86"/>
      <c r="AJ36" s="87"/>
      <c r="AK36" s="79"/>
    </row>
    <row r="37" spans="1:37" s="83" customFormat="1">
      <c r="A37"/>
      <c r="B37"/>
      <c r="C37"/>
      <c r="D37" s="82"/>
      <c r="F37" s="82"/>
      <c r="H37" s="78"/>
      <c r="J37" s="78"/>
      <c r="L37" s="82"/>
      <c r="N37" s="82"/>
      <c r="P37" s="84"/>
      <c r="Q37" s="122"/>
      <c r="R37" s="78"/>
      <c r="T37" s="82"/>
      <c r="V37" s="82"/>
      <c r="X37" s="85"/>
      <c r="Z37" s="79"/>
      <c r="AB37" s="79"/>
      <c r="AD37" s="148"/>
      <c r="AF37" s="78"/>
      <c r="AH37" s="81"/>
      <c r="AI37" s="86"/>
      <c r="AJ37" s="87"/>
      <c r="AK37" s="79"/>
    </row>
    <row r="38" spans="1:37" s="83" customFormat="1">
      <c r="A38"/>
      <c r="B38"/>
      <c r="C38"/>
      <c r="D38" s="82"/>
      <c r="F38" s="82"/>
      <c r="H38" s="78"/>
      <c r="J38" s="78"/>
      <c r="L38" s="82"/>
      <c r="N38" s="82"/>
      <c r="P38" s="84"/>
      <c r="Q38" s="122"/>
      <c r="R38" s="78"/>
      <c r="T38" s="82"/>
      <c r="V38" s="82"/>
      <c r="X38" s="85"/>
      <c r="Z38" s="79"/>
      <c r="AB38" s="79"/>
      <c r="AD38" s="148"/>
      <c r="AF38" s="78"/>
      <c r="AH38" s="81"/>
      <c r="AI38" s="86"/>
      <c r="AJ38" s="87"/>
      <c r="AK38" s="79"/>
    </row>
    <row r="39" spans="1:37" s="83" customFormat="1">
      <c r="A39"/>
      <c r="B39"/>
      <c r="C39"/>
      <c r="D39" s="82"/>
      <c r="F39" s="82"/>
      <c r="H39" s="78"/>
      <c r="J39" s="78"/>
      <c r="L39" s="82"/>
      <c r="N39" s="82"/>
      <c r="P39" s="84"/>
      <c r="Q39" s="122"/>
      <c r="R39" s="78"/>
      <c r="T39" s="82"/>
      <c r="V39" s="82"/>
      <c r="X39" s="85"/>
      <c r="Z39" s="79"/>
      <c r="AB39" s="79"/>
      <c r="AD39" s="148"/>
      <c r="AF39" s="78"/>
      <c r="AH39" s="81"/>
      <c r="AI39" s="86"/>
      <c r="AJ39" s="87"/>
      <c r="AK39" s="79"/>
    </row>
    <row r="40" spans="1:37" s="83" customFormat="1">
      <c r="A40"/>
      <c r="B40"/>
      <c r="C40"/>
      <c r="D40" s="82"/>
      <c r="F40" s="82"/>
      <c r="H40" s="78"/>
      <c r="J40" s="78"/>
      <c r="L40" s="82"/>
      <c r="N40" s="82"/>
      <c r="P40" s="84"/>
      <c r="Q40" s="122"/>
      <c r="R40" s="78"/>
      <c r="T40" s="82"/>
      <c r="V40" s="82"/>
      <c r="X40" s="85"/>
      <c r="Z40" s="79"/>
      <c r="AB40" s="79"/>
      <c r="AD40" s="148"/>
      <c r="AF40" s="78"/>
      <c r="AH40" s="81"/>
      <c r="AI40" s="86"/>
      <c r="AJ40" s="87"/>
      <c r="AK40" s="79"/>
    </row>
    <row r="41" spans="1:37" s="83" customFormat="1">
      <c r="A41"/>
      <c r="B41"/>
      <c r="C41"/>
      <c r="D41" s="82"/>
      <c r="F41" s="82"/>
      <c r="H41" s="78"/>
      <c r="J41" s="78"/>
      <c r="L41" s="82"/>
      <c r="N41" s="82"/>
      <c r="P41" s="84"/>
      <c r="Q41" s="122"/>
      <c r="R41" s="78"/>
      <c r="T41" s="82"/>
      <c r="V41" s="82"/>
      <c r="X41" s="85"/>
      <c r="Z41" s="79"/>
      <c r="AB41" s="79"/>
      <c r="AD41" s="148"/>
      <c r="AF41" s="78"/>
      <c r="AH41" s="81"/>
      <c r="AI41" s="86"/>
      <c r="AJ41" s="87"/>
      <c r="AK41" s="79"/>
    </row>
    <row r="42" spans="1:37" s="83" customFormat="1">
      <c r="A42"/>
      <c r="B42"/>
      <c r="C42"/>
      <c r="D42" s="82"/>
      <c r="F42" s="82"/>
      <c r="H42" s="78"/>
      <c r="J42" s="78"/>
      <c r="L42" s="82"/>
      <c r="N42" s="82"/>
      <c r="P42" s="84"/>
      <c r="Q42" s="122"/>
      <c r="R42" s="78"/>
      <c r="T42" s="82"/>
      <c r="V42" s="82"/>
      <c r="X42" s="85"/>
      <c r="Z42" s="79"/>
      <c r="AB42" s="79"/>
      <c r="AD42" s="148"/>
      <c r="AF42" s="78"/>
      <c r="AH42" s="81"/>
      <c r="AI42" s="86"/>
      <c r="AJ42" s="87"/>
      <c r="AK42" s="79"/>
    </row>
    <row r="43" spans="1:37" s="83" customFormat="1">
      <c r="A43"/>
      <c r="B43"/>
      <c r="C43"/>
      <c r="D43" s="82"/>
      <c r="F43" s="82"/>
      <c r="H43" s="78"/>
      <c r="J43" s="78"/>
      <c r="L43" s="82"/>
      <c r="N43" s="82"/>
      <c r="P43" s="84"/>
      <c r="Q43" s="122"/>
      <c r="R43" s="78"/>
      <c r="T43" s="82"/>
      <c r="V43" s="82"/>
      <c r="X43" s="85"/>
      <c r="Z43" s="79"/>
      <c r="AB43" s="79"/>
      <c r="AD43" s="148"/>
      <c r="AF43" s="78"/>
      <c r="AH43" s="81"/>
      <c r="AI43" s="86"/>
      <c r="AJ43" s="87"/>
      <c r="AK43" s="79"/>
    </row>
    <row r="44" spans="1:37" s="83" customFormat="1">
      <c r="A44"/>
      <c r="B44"/>
      <c r="C44"/>
      <c r="D44" s="82"/>
      <c r="F44" s="82"/>
      <c r="H44" s="78"/>
      <c r="J44" s="78"/>
      <c r="L44" s="82"/>
      <c r="N44" s="82"/>
      <c r="P44" s="84"/>
      <c r="Q44" s="122"/>
      <c r="R44" s="78"/>
      <c r="T44" s="82"/>
      <c r="V44" s="82"/>
      <c r="X44" s="85"/>
      <c r="Z44" s="79"/>
      <c r="AB44" s="79"/>
      <c r="AD44" s="148"/>
      <c r="AF44" s="78"/>
      <c r="AH44" s="81"/>
      <c r="AI44" s="86"/>
      <c r="AJ44" s="87"/>
      <c r="AK44" s="79"/>
    </row>
    <row r="45" spans="1:37" s="83" customFormat="1">
      <c r="A45"/>
      <c r="B45"/>
      <c r="C45"/>
      <c r="D45" s="82"/>
      <c r="F45" s="82"/>
      <c r="H45" s="78"/>
      <c r="J45" s="78"/>
      <c r="L45" s="82"/>
      <c r="N45" s="82"/>
      <c r="P45" s="84"/>
      <c r="Q45" s="122"/>
      <c r="R45" s="78"/>
      <c r="T45" s="82"/>
      <c r="V45" s="82"/>
      <c r="X45" s="85"/>
      <c r="Z45" s="79"/>
      <c r="AB45" s="79"/>
      <c r="AD45" s="148"/>
      <c r="AF45" s="78"/>
      <c r="AH45" s="81"/>
      <c r="AI45" s="86"/>
      <c r="AJ45" s="87"/>
      <c r="AK45" s="79"/>
    </row>
    <row r="46" spans="1:37" s="83" customFormat="1">
      <c r="A46"/>
      <c r="B46"/>
      <c r="C46"/>
      <c r="D46" s="82"/>
      <c r="F46" s="82"/>
      <c r="H46" s="78"/>
      <c r="J46" s="78"/>
      <c r="L46" s="82"/>
      <c r="N46" s="82"/>
      <c r="P46" s="84"/>
      <c r="Q46" s="122"/>
      <c r="R46" s="78"/>
      <c r="T46" s="82"/>
      <c r="V46" s="82"/>
      <c r="X46" s="85"/>
      <c r="Z46" s="79"/>
      <c r="AB46" s="79"/>
      <c r="AD46" s="148"/>
      <c r="AF46" s="78"/>
      <c r="AH46" s="81"/>
      <c r="AI46" s="86"/>
      <c r="AJ46" s="87"/>
      <c r="AK46" s="79"/>
    </row>
    <row r="47" spans="1:37" s="83" customFormat="1">
      <c r="A47"/>
      <c r="B47"/>
      <c r="C47"/>
      <c r="D47" s="82"/>
      <c r="F47" s="82"/>
      <c r="H47" s="78"/>
      <c r="J47" s="78"/>
      <c r="L47" s="82"/>
      <c r="N47" s="82"/>
      <c r="P47" s="84"/>
      <c r="Q47" s="122"/>
      <c r="R47" s="78"/>
      <c r="T47" s="82"/>
      <c r="V47" s="82"/>
      <c r="X47" s="85"/>
      <c r="Z47" s="79"/>
      <c r="AB47" s="79"/>
      <c r="AD47" s="148"/>
      <c r="AF47" s="78"/>
      <c r="AH47" s="81"/>
      <c r="AI47" s="86"/>
      <c r="AJ47" s="87"/>
      <c r="AK47" s="79"/>
    </row>
    <row r="48" spans="1:37" s="83" customFormat="1">
      <c r="A48"/>
      <c r="B48"/>
      <c r="C48"/>
      <c r="D48" s="82"/>
      <c r="F48" s="82"/>
      <c r="H48" s="78"/>
      <c r="J48" s="78"/>
      <c r="L48" s="82"/>
      <c r="N48" s="82"/>
      <c r="P48" s="84"/>
      <c r="Q48" s="122"/>
      <c r="R48" s="78"/>
      <c r="T48" s="82"/>
      <c r="V48" s="82"/>
      <c r="X48" s="85"/>
      <c r="Z48" s="79"/>
      <c r="AB48" s="79"/>
      <c r="AD48" s="148"/>
      <c r="AF48" s="78"/>
      <c r="AH48" s="81"/>
      <c r="AI48" s="86"/>
      <c r="AJ48" s="87"/>
      <c r="AK48" s="79"/>
    </row>
    <row r="49" spans="1:37" s="83" customFormat="1">
      <c r="A49"/>
      <c r="B49"/>
      <c r="C49"/>
      <c r="D49" s="82"/>
      <c r="F49" s="82"/>
      <c r="H49" s="78"/>
      <c r="J49" s="78"/>
      <c r="L49" s="82"/>
      <c r="N49" s="82"/>
      <c r="P49" s="84"/>
      <c r="Q49" s="122"/>
      <c r="R49" s="78"/>
      <c r="T49" s="82"/>
      <c r="V49" s="82"/>
      <c r="X49" s="85"/>
      <c r="Z49" s="79"/>
      <c r="AB49" s="79"/>
      <c r="AD49" s="148"/>
      <c r="AF49" s="78"/>
      <c r="AH49" s="81"/>
      <c r="AI49" s="86"/>
      <c r="AJ49" s="87"/>
      <c r="AK49" s="79"/>
    </row>
  </sheetData>
  <sheetProtection password="F419" sheet="1" objects="1" scenarios="1" selectLockedCells="1" selectUnlockedCells="1"/>
  <mergeCells count="1">
    <mergeCell ref="X1:AD1"/>
  </mergeCells>
  <dataValidations count="2">
    <dataValidation type="list" allowBlank="1" showInputMessage="1" showErrorMessage="1" sqref="C4:C7">
      <formula1>"PH, TH, SSO, HMIS, SH, TRA, SRA, PRA, S+C/SRO"</formula1>
    </dataValidation>
    <dataValidation allowBlank="1" showErrorMessage="1" sqref="A3:C3"/>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
  <sheetViews>
    <sheetView workbookViewId="0">
      <pane xSplit="3" ySplit="3" topLeftCell="D4" activePane="bottomRight" state="frozen"/>
      <selection pane="topRight" activeCell="D1" sqref="D1"/>
      <selection pane="bottomLeft" activeCell="A4" sqref="A4"/>
      <selection pane="bottomRight" activeCell="F4" sqref="F4"/>
    </sheetView>
  </sheetViews>
  <sheetFormatPr baseColWidth="10" defaultRowHeight="15" x14ac:dyDescent="0"/>
  <cols>
    <col min="1" max="1" width="23.1640625" customWidth="1"/>
    <col min="2" max="2" width="16.33203125" customWidth="1"/>
    <col min="3" max="3" width="6.1640625" customWidth="1"/>
    <col min="4" max="4" width="8.83203125" customWidth="1"/>
    <col min="5" max="5" width="5.83203125" customWidth="1"/>
    <col min="6" max="6" width="7.83203125" customWidth="1"/>
    <col min="7" max="7" width="5.83203125" customWidth="1"/>
    <col min="8" max="8" width="7.5" customWidth="1"/>
    <col min="9" max="9" width="5.83203125" customWidth="1"/>
    <col min="10" max="10" width="8.1640625" customWidth="1"/>
    <col min="11" max="11" width="5.83203125" customWidth="1"/>
    <col min="13" max="13" width="5.83203125" customWidth="1"/>
    <col min="14" max="14" width="14.33203125" customWidth="1"/>
    <col min="15" max="15" width="5.83203125" customWidth="1"/>
    <col min="16" max="16" width="7.1640625" customWidth="1"/>
    <col min="17" max="17" width="5.83203125" customWidth="1"/>
    <col min="18" max="18" width="8" customWidth="1"/>
    <col min="19" max="19" width="5.83203125" customWidth="1"/>
    <col min="20" max="20" width="7.6640625" customWidth="1"/>
    <col min="21" max="21" width="5.83203125" customWidth="1"/>
    <col min="22" max="22" width="10.33203125" customWidth="1"/>
    <col min="23" max="23" width="5.83203125" customWidth="1"/>
    <col min="24" max="24" width="8" customWidth="1"/>
    <col min="25" max="25" width="5.83203125" customWidth="1"/>
    <col min="26" max="26" width="8.1640625" customWidth="1"/>
    <col min="27" max="27" width="5.83203125" customWidth="1"/>
    <col min="28" max="28" width="8.1640625" customWidth="1"/>
    <col min="29" max="29" width="5.83203125" customWidth="1"/>
    <col min="30" max="30" width="6" customWidth="1"/>
    <col min="31" max="31" width="5.83203125" customWidth="1"/>
    <col min="32" max="32" width="8.1640625" customWidth="1"/>
    <col min="33" max="33" width="5.83203125" customWidth="1"/>
    <col min="37" max="38" width="5.33203125" customWidth="1"/>
  </cols>
  <sheetData>
    <row r="1" spans="1:39" s="3" customFormat="1" ht="60" customHeight="1">
      <c r="A1" s="1" t="s">
        <v>185</v>
      </c>
      <c r="B1" s="2"/>
      <c r="D1" s="4"/>
      <c r="E1" s="5"/>
      <c r="F1" s="249" t="s">
        <v>186</v>
      </c>
      <c r="G1" s="249"/>
      <c r="H1" s="249"/>
      <c r="I1" s="249"/>
      <c r="J1" s="249"/>
      <c r="K1" s="249"/>
      <c r="L1" s="249"/>
      <c r="M1" s="249"/>
      <c r="N1" s="249"/>
      <c r="O1" s="5"/>
      <c r="P1" s="9"/>
      <c r="Q1" s="5"/>
      <c r="R1" s="10" t="s">
        <v>0</v>
      </c>
      <c r="S1" s="5"/>
      <c r="T1" s="9"/>
      <c r="U1" s="5"/>
      <c r="V1" s="11"/>
      <c r="W1" s="5"/>
      <c r="X1" s="12"/>
      <c r="Y1" s="5"/>
      <c r="Z1" s="247" t="s">
        <v>1</v>
      </c>
      <c r="AA1" s="248"/>
      <c r="AB1" s="248"/>
      <c r="AC1" s="248"/>
      <c r="AD1" s="248"/>
      <c r="AE1" s="248"/>
      <c r="AF1" s="5"/>
      <c r="AG1" s="5"/>
    </row>
    <row r="2" spans="1:39" s="3" customFormat="1" ht="8" customHeight="1">
      <c r="B2" s="2"/>
      <c r="C2" s="2"/>
      <c r="D2" s="4"/>
      <c r="E2" s="5"/>
      <c r="F2" s="8"/>
      <c r="G2" s="6"/>
      <c r="H2" s="7"/>
      <c r="I2" s="6"/>
      <c r="J2" s="7"/>
      <c r="K2" s="6"/>
      <c r="L2" s="8"/>
      <c r="M2" s="5"/>
      <c r="N2" s="9"/>
      <c r="O2" s="5"/>
      <c r="P2" s="9"/>
      <c r="Q2" s="5"/>
      <c r="R2" s="9"/>
      <c r="S2" s="5"/>
      <c r="T2" s="9"/>
      <c r="U2" s="5"/>
      <c r="V2" s="11"/>
      <c r="W2" s="5"/>
      <c r="X2" s="12"/>
      <c r="Y2" s="5"/>
      <c r="Z2" s="12"/>
      <c r="AA2" s="5"/>
      <c r="AB2" s="5"/>
      <c r="AC2" s="5"/>
      <c r="AD2" s="9"/>
      <c r="AE2" s="5"/>
      <c r="AF2" s="5"/>
      <c r="AG2" s="5"/>
      <c r="AH2" s="5"/>
      <c r="AI2" s="5"/>
      <c r="AJ2" s="13"/>
    </row>
    <row r="3" spans="1:39" s="22" customFormat="1" ht="127" customHeight="1">
      <c r="A3" s="14" t="s">
        <v>2</v>
      </c>
      <c r="B3" s="14" t="s">
        <v>3</v>
      </c>
      <c r="C3" s="15" t="s">
        <v>4</v>
      </c>
      <c r="D3" s="16" t="s">
        <v>213</v>
      </c>
      <c r="E3" s="17" t="s">
        <v>5</v>
      </c>
      <c r="F3" s="16" t="s">
        <v>196</v>
      </c>
      <c r="G3" s="17" t="s">
        <v>5</v>
      </c>
      <c r="H3" s="18" t="s">
        <v>6</v>
      </c>
      <c r="I3" s="17" t="s">
        <v>5</v>
      </c>
      <c r="J3" s="18" t="s">
        <v>7</v>
      </c>
      <c r="K3" s="17" t="s">
        <v>5</v>
      </c>
      <c r="L3" s="16" t="s">
        <v>207</v>
      </c>
      <c r="M3" s="17" t="s">
        <v>5</v>
      </c>
      <c r="N3" s="16" t="s">
        <v>208</v>
      </c>
      <c r="O3" s="17" t="s">
        <v>5</v>
      </c>
      <c r="P3" s="16" t="s">
        <v>200</v>
      </c>
      <c r="Q3" s="17" t="s">
        <v>5</v>
      </c>
      <c r="R3" s="16" t="s">
        <v>209</v>
      </c>
      <c r="S3" s="17" t="s">
        <v>5</v>
      </c>
      <c r="T3" s="16" t="s">
        <v>202</v>
      </c>
      <c r="U3" s="17" t="s">
        <v>5</v>
      </c>
      <c r="V3" s="19" t="s">
        <v>8</v>
      </c>
      <c r="W3" s="17" t="s">
        <v>5</v>
      </c>
      <c r="X3" s="20" t="s">
        <v>9</v>
      </c>
      <c r="Y3" s="17" t="s">
        <v>5</v>
      </c>
      <c r="Z3" s="20" t="s">
        <v>203</v>
      </c>
      <c r="AA3" s="17" t="s">
        <v>5</v>
      </c>
      <c r="AB3" s="20" t="s">
        <v>10</v>
      </c>
      <c r="AC3" s="17" t="s">
        <v>5</v>
      </c>
      <c r="AD3" s="16" t="s">
        <v>11</v>
      </c>
      <c r="AE3" s="17" t="s">
        <v>5</v>
      </c>
      <c r="AF3" s="20" t="s">
        <v>12</v>
      </c>
      <c r="AG3" s="17" t="s">
        <v>13</v>
      </c>
      <c r="AH3" s="20" t="s">
        <v>14</v>
      </c>
      <c r="AI3" s="17" t="s">
        <v>15</v>
      </c>
      <c r="AJ3" s="21" t="s">
        <v>16</v>
      </c>
      <c r="AK3" s="22" t="s">
        <v>17</v>
      </c>
      <c r="AL3" s="22" t="s">
        <v>18</v>
      </c>
    </row>
    <row r="4" spans="1:39" s="32" customFormat="1" ht="24">
      <c r="A4" s="23" t="s">
        <v>73</v>
      </c>
      <c r="B4" s="23" t="s">
        <v>132</v>
      </c>
      <c r="C4" s="24" t="s">
        <v>133</v>
      </c>
      <c r="D4" s="150">
        <v>0.8</v>
      </c>
      <c r="E4" s="26" t="str">
        <f>IF(D4&gt;=75%,"10",IF(D4&gt;=71.25%,"7.5",IF(D4&lt;71.25%,"0")))</f>
        <v>10</v>
      </c>
      <c r="F4" s="150">
        <v>0.8</v>
      </c>
      <c r="G4" s="26" t="str">
        <f>IF(F4&gt;=79.9%,"10",IF(F4&gt;=76%,"7.5",IF(F4&lt;76%,"0")))</f>
        <v>10</v>
      </c>
      <c r="H4" s="98"/>
      <c r="I4" s="26" t="str">
        <f>IF(H4&lt;=2%,"10",IF(H4&lt;=2.1%,"7.5",IF(H4&gt;2.1%,"0")))</f>
        <v>10</v>
      </c>
      <c r="J4" s="98"/>
      <c r="K4" s="26" t="str">
        <f>IF(J4&lt;=5%,"10",IF(J4&lt;=5.25%,"7.5",IF(J4%&gt;5.25%,"0")))</f>
        <v>10</v>
      </c>
      <c r="L4" s="27">
        <v>1</v>
      </c>
      <c r="M4" s="26" t="str">
        <f>IF(L4&gt;=75%,"10",IF(L4&gt;=71.25%,"7.5",IF(L4&lt;71.25%,"0")))</f>
        <v>10</v>
      </c>
      <c r="N4" s="27">
        <v>0.33</v>
      </c>
      <c r="O4" s="26" t="str">
        <f>IF(N4&gt;=20%,"10",IF(N4&gt;=19%,"7.5",IF(N4&lt;19%,"0")))</f>
        <v>10</v>
      </c>
      <c r="P4" s="150">
        <v>1</v>
      </c>
      <c r="Q4" s="149">
        <v>10</v>
      </c>
      <c r="R4" s="27">
        <v>1</v>
      </c>
      <c r="S4" s="26" t="str">
        <f>IF(R4&gt;=100%,"10",IF(R4&gt;=95%,"7.5",IF(R4&lt;95%,"0")))</f>
        <v>10</v>
      </c>
      <c r="T4" s="27">
        <v>0.6</v>
      </c>
      <c r="U4" s="26" t="str">
        <f>IF(T4&gt;=40%,"10",IF(T4&gt;=38%,"7.5",IF(T4&lt;38%,"0")))</f>
        <v>10</v>
      </c>
      <c r="V4" s="28">
        <v>83625</v>
      </c>
      <c r="W4" s="26" t="str">
        <f>IF(V4&lt;=8000,"5",IF(V4&lt;=12000,"2",IF(V4&gt;12000,"0",)))</f>
        <v>0</v>
      </c>
      <c r="X4" s="27">
        <v>0.14000000000000001</v>
      </c>
      <c r="Y4" s="26" t="str">
        <f>IF(X4&lt;=5%,"5",IF(X4&lt;=5.25%,"3.75",IF(X4&gt;5.25%,"0")))</f>
        <v>0</v>
      </c>
      <c r="Z4" s="27">
        <v>0.04</v>
      </c>
      <c r="AA4" s="26" t="str">
        <f>IF(Z4&lt;=5%,"5",IF(Z4&lt;=5.25%,"3.75",IF(Z4&gt;5.25%,"0")))</f>
        <v>5</v>
      </c>
      <c r="AB4" s="29">
        <v>2</v>
      </c>
      <c r="AC4" s="26" t="str">
        <f>IF(AB4=2,"5",IF(AB4=1,"0"))</f>
        <v>5</v>
      </c>
      <c r="AD4" s="30"/>
      <c r="AE4" s="26">
        <v>1</v>
      </c>
      <c r="AF4" s="29" t="s">
        <v>233</v>
      </c>
      <c r="AG4" s="26">
        <v>20</v>
      </c>
      <c r="AH4" s="29" t="s">
        <v>250</v>
      </c>
      <c r="AI4" s="26">
        <v>0</v>
      </c>
      <c r="AJ4" s="31">
        <f>E4+G4+I4+K4+M4+O4+Q4+S4+U4+W4+Y4+AA4+AC4+AE4+AG4+AI4</f>
        <v>121</v>
      </c>
      <c r="AM4" s="32" t="s">
        <v>249</v>
      </c>
    </row>
  </sheetData>
  <sheetProtection password="F419" sheet="1" objects="1" scenarios="1"/>
  <mergeCells count="2">
    <mergeCell ref="F1:N1"/>
    <mergeCell ref="Z1:AE1"/>
  </mergeCells>
  <dataValidations count="2">
    <dataValidation type="list" allowBlank="1" showInputMessage="1" showErrorMessage="1" sqref="C4">
      <formula1>"PH, TH, SSO, HMIS, SH, TRA, SRA, PRA, S+C/SRO"</formula1>
    </dataValidation>
    <dataValidation allowBlank="1" showErrorMessage="1" sqref="A3:C3"/>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
  <sheetViews>
    <sheetView workbookViewId="0">
      <pane xSplit="2" ySplit="3" topLeftCell="C4" activePane="bottomRight" state="frozen"/>
      <selection pane="topRight" activeCell="C1" sqref="C1"/>
      <selection pane="bottomLeft" activeCell="A4" sqref="A4"/>
      <selection pane="bottomRight" activeCell="L5" sqref="L5"/>
    </sheetView>
  </sheetViews>
  <sheetFormatPr baseColWidth="10" defaultRowHeight="15" x14ac:dyDescent="0"/>
  <cols>
    <col min="1" max="1" width="25.1640625" customWidth="1"/>
    <col min="2" max="2" width="22.83203125" customWidth="1"/>
    <col min="3" max="3" width="6.6640625" customWidth="1"/>
    <col min="5" max="5" width="5.83203125" customWidth="1"/>
    <col min="6" max="6" width="7.6640625" customWidth="1"/>
    <col min="7" max="7" width="5.83203125" customWidth="1"/>
    <col min="8" max="8" width="7.5" customWidth="1"/>
    <col min="9" max="9" width="5.83203125" customWidth="1"/>
    <col min="10" max="10" width="9.6640625" customWidth="1"/>
    <col min="11" max="11" width="5.83203125" customWidth="1"/>
    <col min="13" max="13" width="5.83203125" customWidth="1"/>
    <col min="14" max="14" width="14" customWidth="1"/>
    <col min="15" max="15" width="5.83203125" customWidth="1"/>
    <col min="16" max="16" width="8.1640625" customWidth="1"/>
    <col min="17" max="17" width="5.83203125" customWidth="1"/>
    <col min="19" max="19" width="5.83203125" customWidth="1"/>
    <col min="20" max="20" width="7.83203125" customWidth="1"/>
    <col min="21" max="21" width="5.83203125" customWidth="1"/>
    <col min="22" max="22" width="8.6640625" customWidth="1"/>
    <col min="23" max="23" width="5.83203125" customWidth="1"/>
    <col min="24" max="24" width="7.83203125" customWidth="1"/>
    <col min="25" max="25" width="5.83203125" customWidth="1"/>
    <col min="26" max="26" width="7.33203125" customWidth="1"/>
    <col min="27" max="27" width="5.6640625" customWidth="1"/>
    <col min="28" max="28" width="8.5" customWidth="1"/>
    <col min="29" max="29" width="5.83203125" customWidth="1"/>
    <col min="30" max="30" width="5" customWidth="1"/>
    <col min="31" max="31" width="5.83203125" customWidth="1"/>
    <col min="32" max="32" width="8.33203125" customWidth="1"/>
    <col min="33" max="33" width="8.5" customWidth="1"/>
    <col min="34" max="34" width="7.33203125" style="147" customWidth="1"/>
  </cols>
  <sheetData>
    <row r="1" spans="1:35" s="3" customFormat="1" ht="69" customHeight="1">
      <c r="A1" s="1" t="s">
        <v>185</v>
      </c>
      <c r="B1" s="2"/>
      <c r="D1" s="4"/>
      <c r="E1" s="5"/>
      <c r="F1" s="8"/>
      <c r="G1" s="6"/>
      <c r="H1" s="8"/>
      <c r="I1" s="6"/>
      <c r="J1" s="8"/>
      <c r="K1" s="6"/>
      <c r="L1" s="8"/>
      <c r="N1" s="52" t="s">
        <v>0</v>
      </c>
      <c r="P1" s="53"/>
      <c r="R1" s="53"/>
      <c r="T1" s="53"/>
      <c r="V1" s="250"/>
      <c r="W1" s="250"/>
      <c r="X1" s="250"/>
      <c r="Y1" s="250"/>
      <c r="Z1" s="250"/>
      <c r="AA1" s="250"/>
      <c r="AB1" s="250"/>
      <c r="AD1" s="53"/>
      <c r="AF1" s="54"/>
      <c r="AG1" s="54"/>
      <c r="AH1" s="55"/>
    </row>
    <row r="2" spans="1:35" s="56" customFormat="1" ht="9" hidden="1" customHeight="1">
      <c r="B2" s="57"/>
      <c r="C2" s="57"/>
      <c r="D2" s="58"/>
      <c r="E2" s="59"/>
      <c r="F2" s="60"/>
      <c r="G2" s="61"/>
      <c r="H2" s="8"/>
      <c r="I2" s="61"/>
      <c r="J2" s="8"/>
      <c r="K2" s="61"/>
      <c r="L2" s="60"/>
      <c r="M2" s="62"/>
      <c r="N2" s="63"/>
      <c r="O2" s="62"/>
      <c r="P2" s="53"/>
      <c r="Q2" s="62"/>
      <c r="R2" s="63"/>
      <c r="S2" s="62"/>
      <c r="T2" s="63"/>
      <c r="U2" s="62"/>
      <c r="V2" s="64"/>
      <c r="W2" s="62"/>
      <c r="X2" s="3"/>
      <c r="Y2" s="62"/>
      <c r="Z2" s="3"/>
      <c r="AA2" s="62"/>
      <c r="AB2" s="3"/>
      <c r="AC2" s="62"/>
      <c r="AD2" s="53"/>
      <c r="AE2" s="62"/>
      <c r="AF2" s="54"/>
      <c r="AG2" s="65"/>
      <c r="AH2" s="66"/>
      <c r="AI2" s="3"/>
    </row>
    <row r="3" spans="1:35" s="69" customFormat="1" ht="127" customHeight="1">
      <c r="A3" s="14" t="s">
        <v>2</v>
      </c>
      <c r="B3" s="14" t="s">
        <v>3</v>
      </c>
      <c r="C3" s="15" t="s">
        <v>4</v>
      </c>
      <c r="D3" s="67" t="s">
        <v>214</v>
      </c>
      <c r="E3" s="68" t="s">
        <v>5</v>
      </c>
      <c r="F3" s="67" t="s">
        <v>196</v>
      </c>
      <c r="G3" s="68" t="s">
        <v>5</v>
      </c>
      <c r="H3" s="69" t="s">
        <v>6</v>
      </c>
      <c r="I3" s="68" t="s">
        <v>5</v>
      </c>
      <c r="J3" s="69" t="s">
        <v>7</v>
      </c>
      <c r="K3" s="68" t="s">
        <v>5</v>
      </c>
      <c r="L3" s="67" t="s">
        <v>199</v>
      </c>
      <c r="M3" s="68" t="s">
        <v>5</v>
      </c>
      <c r="N3" s="67" t="s">
        <v>212</v>
      </c>
      <c r="O3" s="68" t="s">
        <v>5</v>
      </c>
      <c r="P3" s="67" t="s">
        <v>200</v>
      </c>
      <c r="Q3" s="68" t="s">
        <v>5</v>
      </c>
      <c r="R3" s="67" t="s">
        <v>201</v>
      </c>
      <c r="S3" s="68" t="s">
        <v>5</v>
      </c>
      <c r="T3" s="67" t="s">
        <v>202</v>
      </c>
      <c r="U3" s="68" t="s">
        <v>5</v>
      </c>
      <c r="V3" s="70" t="s">
        <v>135</v>
      </c>
      <c r="W3" s="68" t="s">
        <v>5</v>
      </c>
      <c r="X3" s="69" t="s">
        <v>9</v>
      </c>
      <c r="Y3" s="68" t="s">
        <v>5</v>
      </c>
      <c r="Z3" s="69" t="s">
        <v>203</v>
      </c>
      <c r="AA3" s="68" t="s">
        <v>5</v>
      </c>
      <c r="AB3" s="69" t="s">
        <v>10</v>
      </c>
      <c r="AC3" s="68" t="s">
        <v>5</v>
      </c>
      <c r="AD3" s="67" t="s">
        <v>11</v>
      </c>
      <c r="AE3" s="68" t="s">
        <v>5</v>
      </c>
      <c r="AF3" s="69" t="s">
        <v>136</v>
      </c>
      <c r="AG3" s="68" t="s">
        <v>137</v>
      </c>
      <c r="AH3" s="71" t="s">
        <v>16</v>
      </c>
    </row>
    <row r="4" spans="1:35" s="115" customFormat="1" ht="24">
      <c r="A4" s="23" t="s">
        <v>111</v>
      </c>
      <c r="B4" s="23" t="s">
        <v>166</v>
      </c>
      <c r="C4" s="95" t="s">
        <v>194</v>
      </c>
      <c r="D4" s="173">
        <v>0.7</v>
      </c>
      <c r="E4" s="26" t="str">
        <f>IF(D4&gt;=83%,"10",IF(D4&gt;=78.85%,"7.5",IF(D4&lt;78.85%,"0")))</f>
        <v>0</v>
      </c>
      <c r="F4" s="173">
        <v>0.69</v>
      </c>
      <c r="G4" s="26" t="str">
        <f>IF(F4&gt;=80%,"10",IF(F4&gt;=76%,"7.5",IF(F4&lt;76%,"0")))</f>
        <v>0</v>
      </c>
      <c r="H4" s="98"/>
      <c r="I4" s="26">
        <v>10</v>
      </c>
      <c r="J4" s="98"/>
      <c r="K4" s="26">
        <v>10</v>
      </c>
      <c r="L4" s="172">
        <v>0.94</v>
      </c>
      <c r="M4" s="26" t="str">
        <f>IF(L4&gt;=85%,"10",IF(L4&gt;=80.75%,"7.5",IF(L4&lt;80.75%,"0")))</f>
        <v>10</v>
      </c>
      <c r="N4" s="172">
        <v>0.17100000000000001</v>
      </c>
      <c r="O4" s="26" t="str">
        <f>IF(N4&gt;=18%,"10",IF(N4&gt;=17.1%,"7.5",IF(N4&lt;17.1%,"0")))</f>
        <v>7.5</v>
      </c>
      <c r="P4" s="27">
        <v>1</v>
      </c>
      <c r="Q4" s="26" t="str">
        <f>IF(P4&gt;=90%,"10",IF(P4&gt;=85.5%,"7.5",IF(P4&lt;85.5%,"0")))</f>
        <v>10</v>
      </c>
      <c r="R4" s="172">
        <v>0.95</v>
      </c>
      <c r="S4" s="26" t="str">
        <f>IF(R4&gt;=85%,"10",IF(R4&gt;=80.75%,"7.5",IF(R4&lt;80.75%,"0")))</f>
        <v>10</v>
      </c>
      <c r="T4" s="172">
        <v>0.34</v>
      </c>
      <c r="U4" s="26" t="str">
        <f>IF(T4&gt;=40%,"10",IF(T4&gt;=38%,"7.5",IF(T4&lt;38%,"0")))</f>
        <v>0</v>
      </c>
      <c r="V4" s="28">
        <v>1711</v>
      </c>
      <c r="W4" s="26" t="str">
        <f>IF(V4&lt;=8000,"5",IF(V4&lt;=12000,"2",IF(V4&gt;12000,"0",)))</f>
        <v>5</v>
      </c>
      <c r="X4" s="172">
        <v>0.01</v>
      </c>
      <c r="Y4" s="26" t="str">
        <f>IF(X4&lt;=5%,"5",IF(X4&lt;=5.25%,"3.75",IF(X4&gt;5.25%,"0")))</f>
        <v>5</v>
      </c>
      <c r="Z4" s="172">
        <v>0.17</v>
      </c>
      <c r="AA4" s="26" t="str">
        <f>IF(Z4&lt;=5%,"5",IF(Z4&lt;=5.25%,"3.75",IF(Z4&gt;5.25%,"0")))</f>
        <v>0</v>
      </c>
      <c r="AB4" s="174">
        <v>2</v>
      </c>
      <c r="AC4" s="26" t="str">
        <f>IF(AB4=2,"5",IF(AB4=1,"0"))</f>
        <v>5</v>
      </c>
      <c r="AD4" s="174"/>
      <c r="AE4" s="26">
        <v>1</v>
      </c>
      <c r="AF4" s="174" t="s">
        <v>233</v>
      </c>
      <c r="AG4" s="26">
        <v>20</v>
      </c>
      <c r="AH4" s="175">
        <f>E4+G4+I4+K4+M4+O4+Q4+S4+U4+W4+Y4+AA4+AC4+AE4+AG4</f>
        <v>93.5</v>
      </c>
      <c r="AI4" s="114"/>
    </row>
    <row r="5" spans="1:35" s="32" customFormat="1" ht="24">
      <c r="A5" s="23" t="s">
        <v>163</v>
      </c>
      <c r="B5" s="23" t="s">
        <v>165</v>
      </c>
      <c r="C5" s="74" t="s">
        <v>194</v>
      </c>
      <c r="D5" s="27">
        <v>0.57999999999999996</v>
      </c>
      <c r="E5" s="26" t="str">
        <f>IF(D5&gt;=83%,"10",IF(D5&gt;=78.85%,"7.5",IF(D5&lt;78.85%,"0")))</f>
        <v>0</v>
      </c>
      <c r="F5" s="27">
        <v>0.57999999999999996</v>
      </c>
      <c r="G5" s="26" t="str">
        <f>IF(F5&gt;=80%,"10",IF(F5&gt;=76%,"7.5",IF(F5&lt;76%,"0")))</f>
        <v>0</v>
      </c>
      <c r="H5" s="98"/>
      <c r="I5" s="26">
        <v>10</v>
      </c>
      <c r="J5" s="98"/>
      <c r="K5" s="26">
        <v>10</v>
      </c>
      <c r="L5" s="150">
        <v>0.6</v>
      </c>
      <c r="M5" s="26">
        <v>0</v>
      </c>
      <c r="N5" s="27">
        <v>0.25</v>
      </c>
      <c r="O5" s="26" t="str">
        <f>IF(N5&gt;=18%,"10",IF(N5&gt;=17.1%,"7.5",IF(N5&lt;17.1%,"0")))</f>
        <v>10</v>
      </c>
      <c r="P5" s="27">
        <v>1.5</v>
      </c>
      <c r="Q5" s="26" t="str">
        <f>IF(P5&gt;=90%,"10",IF(P5&gt;=85.5%,"7.5",IF(P5&lt;85.5%,"0")))</f>
        <v>10</v>
      </c>
      <c r="R5" s="27">
        <v>0.75</v>
      </c>
      <c r="S5" s="26" t="str">
        <f>IF(R5&gt;=85%,"10",IF(R5&gt;=80.75%,"7.5",IF(R5&lt;80.75%,"0")))</f>
        <v>0</v>
      </c>
      <c r="T5" s="27">
        <v>0.43</v>
      </c>
      <c r="U5" s="26" t="str">
        <f>IF(T5&gt;=40%,"10",IF(T5&gt;=38%,"7.5",IF(T5&lt;38%,"0")))</f>
        <v>10</v>
      </c>
      <c r="V5" s="28">
        <v>4887</v>
      </c>
      <c r="W5" s="26" t="str">
        <f>IF(V5&lt;=8000,"5",IF(V5&lt;=12000,"2",IF(V5&gt;12000,"0",)))</f>
        <v>5</v>
      </c>
      <c r="X5" s="27">
        <v>0</v>
      </c>
      <c r="Y5" s="26" t="str">
        <f>IF(X5&lt;=5%,"5",IF(X5&lt;=5.25%,"3.75",IF(X5&gt;5.25%,"0")))</f>
        <v>5</v>
      </c>
      <c r="Z5" s="27">
        <v>0</v>
      </c>
      <c r="AA5" s="26" t="str">
        <f>IF(Z5&lt;=5%,"5",IF(Z5&lt;=5.25%,"3.75",IF(Z5&gt;5.25%,"0")))</f>
        <v>5</v>
      </c>
      <c r="AB5" s="174">
        <v>2</v>
      </c>
      <c r="AC5" s="26" t="str">
        <f>IF(AB5=2,"5",IF(AB5=1,"0"))</f>
        <v>5</v>
      </c>
      <c r="AD5" s="29"/>
      <c r="AE5" s="26">
        <v>5</v>
      </c>
      <c r="AF5" s="29" t="s">
        <v>233</v>
      </c>
      <c r="AG5" s="26">
        <v>15</v>
      </c>
      <c r="AH5" s="175">
        <f>E5+G5+I5+K5+M5+O5+Q5+S5+U5+W5+Y5+AA5+AC5+AE5+AG5</f>
        <v>90</v>
      </c>
      <c r="AI5" s="171" t="s">
        <v>249</v>
      </c>
    </row>
    <row r="6" spans="1:35">
      <c r="V6" s="46"/>
    </row>
  </sheetData>
  <sheetProtection password="F419" sheet="1" objects="1" scenarios="1" selectLockedCells="1" selectUnlockedCells="1"/>
  <mergeCells count="1">
    <mergeCell ref="V1:AB1"/>
  </mergeCells>
  <dataValidations count="1">
    <dataValidation allowBlank="1" showErrorMessage="1" sqref="A3:C3"/>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Project Evaluation Info</vt:lpstr>
      <vt:lpstr>Preliminary Ranking</vt:lpstr>
      <vt:lpstr>FINAL Project Ranking</vt:lpstr>
      <vt:lpstr>PSH - Scoring Detail</vt:lpstr>
      <vt:lpstr>TH - Scoring Detail</vt:lpstr>
      <vt:lpstr>SH - Scoring Detail</vt:lpstr>
      <vt:lpstr>RRH - Scoring Detail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Mulryan</dc:creator>
  <cp:lastModifiedBy>Barbara Miller</cp:lastModifiedBy>
  <cp:lastPrinted>2016-05-16T14:54:29Z</cp:lastPrinted>
  <dcterms:created xsi:type="dcterms:W3CDTF">2016-04-28T18:39:45Z</dcterms:created>
  <dcterms:modified xsi:type="dcterms:W3CDTF">2017-03-08T13:31:52Z</dcterms:modified>
</cp:coreProperties>
</file>